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CONTRACTOR'S FORMS_RATES\"/>
    </mc:Choice>
  </mc:AlternateContent>
  <xr:revisionPtr revIDLastSave="0" documentId="13_ncr:1_{C195B398-FDDC-4168-A1F0-E8E3C4B6A9C3}" xr6:coauthVersionLast="47" xr6:coauthVersionMax="47" xr10:uidLastSave="{00000000-0000-0000-0000-000000000000}"/>
  <workbookProtection workbookAlgorithmName="SHA-512" workbookHashValue="luHZYGtiI1qm86hKzL3/8Q92oUFiz8v7sNg0M1kUgS2CAEpC2x/BizYeISCyjKYAuCpbyISb/78Pkq3K3ESQ2g==" workbookSaltValue="3XVG0LU1eSU5EebkLWt04Q==" workbookSpinCount="100000" lockStructure="1"/>
  <bookViews>
    <workbookView xWindow="1680" yWindow="240" windowWidth="21495" windowHeight="14730" firstSheet="16" activeTab="20" xr2:uid="{D7DB751A-661E-4C30-ACB0-4C2DA5C56481}"/>
  </bookViews>
  <sheets>
    <sheet name="Roch_2025-26" sheetId="25" r:id="rId1"/>
    <sheet name="WNY_2025-26" sheetId="20" r:id="rId2"/>
    <sheet name="WNY-Ind_2025-26" sheetId="2" r:id="rId3"/>
    <sheet name="WNY-Frmn_2025-26" sheetId="21" r:id="rId4"/>
    <sheet name="WNYInd frmn_2025-26" sheetId="19" r:id="rId5"/>
    <sheet name="WNY_App1st" sheetId="3" r:id="rId6"/>
    <sheet name="WNY_App2nd" sheetId="4" r:id="rId7"/>
    <sheet name="WNY_App3rd" sheetId="5" r:id="rId8"/>
    <sheet name="WNY_App4th" sheetId="6" r:id="rId9"/>
    <sheet name="WNY_App5th" sheetId="7" r:id="rId10"/>
    <sheet name="WNY_App6th" sheetId="8" r:id="rId11"/>
    <sheet name="Niag_App1st" sheetId="9" r:id="rId12"/>
    <sheet name="Niag_App2nd" sheetId="10" r:id="rId13"/>
    <sheet name="Niag_App3rd" sheetId="11" r:id="rId14"/>
    <sheet name="Niag_App4th" sheetId="12" r:id="rId15"/>
    <sheet name="Niag_App5th" sheetId="13" r:id="rId16"/>
    <sheet name="Niag_App6th" sheetId="14" r:id="rId17"/>
    <sheet name="Niag_2025-26" sheetId="15" r:id="rId18"/>
    <sheet name="Niag Ind_2025-26" sheetId="24" r:id="rId19"/>
    <sheet name="Niag_Frmn_2025-26" sheetId="22" r:id="rId20"/>
    <sheet name="Niag Ind frmn_2025-26" sheetId="16" r:id="rId21"/>
  </sheets>
  <definedNames>
    <definedName name="_xlnm.Print_Area" localSheetId="18">'Niag Ind_2025-26'!$A$1:$I$52</definedName>
    <definedName name="_xlnm.Print_Area" localSheetId="17">'Niag_2025-26'!$A$1:$I$55</definedName>
    <definedName name="_xlnm.Print_Area" localSheetId="19">'Niag_Frmn_2025-26'!$A$1:$I$53</definedName>
    <definedName name="_xlnm.Print_Area" localSheetId="1">'WNY_2025-26'!$A$1:$I$53</definedName>
    <definedName name="_xlnm.Print_Area" localSheetId="5">WNY_App1st!$A$1:$I$51</definedName>
    <definedName name="_xlnm.Print_Area" localSheetId="6">WNY_App2nd!$A$1:$I$53</definedName>
    <definedName name="_xlnm.Print_Area" localSheetId="2">'WNY-Ind_2025-26'!$A$1:$I$51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6" l="1"/>
  <c r="G39" i="22" l="1"/>
  <c r="G39" i="24"/>
  <c r="G41" i="15"/>
  <c r="G39" i="14"/>
  <c r="G39" i="13"/>
  <c r="G39" i="12"/>
  <c r="G39" i="11"/>
  <c r="G39" i="10"/>
  <c r="G39" i="9"/>
  <c r="G39" i="8" l="1"/>
  <c r="G39" i="7"/>
  <c r="G39" i="6"/>
  <c r="G39" i="5"/>
  <c r="G39" i="4"/>
  <c r="G39" i="3"/>
  <c r="G38" i="19"/>
  <c r="G38" i="2"/>
  <c r="G39" i="20"/>
  <c r="G37" i="21"/>
  <c r="L45" i="25" l="1"/>
  <c r="N41" i="25"/>
  <c r="L38" i="25"/>
  <c r="L40" i="25"/>
  <c r="I18" i="24"/>
  <c r="I15" i="24"/>
  <c r="I16" i="24"/>
  <c r="I17" i="24"/>
  <c r="I14" i="24"/>
  <c r="I20" i="20"/>
  <c r="I19" i="20"/>
  <c r="I18" i="20"/>
  <c r="I17" i="20"/>
  <c r="I16" i="20"/>
  <c r="I26" i="20"/>
  <c r="I27" i="20"/>
  <c r="I28" i="15" l="1"/>
  <c r="I29" i="15"/>
  <c r="F34" i="20" l="1"/>
  <c r="G35" i="20" s="1"/>
  <c r="H34" i="20"/>
  <c r="F37" i="20" s="1"/>
  <c r="G37" i="20" s="1"/>
  <c r="G34" i="20"/>
  <c r="F36" i="20" s="1"/>
  <c r="G36" i="20" s="1"/>
  <c r="F35" i="25"/>
  <c r="G35" i="25" s="1"/>
  <c r="F34" i="25"/>
  <c r="G34" i="25" s="1"/>
  <c r="H32" i="25"/>
  <c r="G32" i="25"/>
  <c r="F32" i="25"/>
  <c r="G33" i="25" s="1"/>
  <c r="G36" i="25" s="1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G34" i="24"/>
  <c r="G36" i="24" s="1"/>
  <c r="F37" i="24"/>
  <c r="H34" i="24"/>
  <c r="G37" i="24" s="1"/>
  <c r="F34" i="24"/>
  <c r="G35" i="24" s="1"/>
  <c r="I33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F37" i="22"/>
  <c r="F36" i="22"/>
  <c r="H34" i="22"/>
  <c r="G37" i="22" s="1"/>
  <c r="G34" i="22"/>
  <c r="G36" i="22" s="1"/>
  <c r="F34" i="22"/>
  <c r="G35" i="22" s="1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F35" i="21"/>
  <c r="G35" i="21" s="1"/>
  <c r="F34" i="21"/>
  <c r="G34" i="21" s="1"/>
  <c r="H32" i="21"/>
  <c r="G32" i="21"/>
  <c r="F32" i="21"/>
  <c r="G33" i="21" s="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G37" i="25" l="1"/>
  <c r="G40" i="25"/>
  <c r="I32" i="25"/>
  <c r="G38" i="20"/>
  <c r="G38" i="25"/>
  <c r="G42" i="25"/>
  <c r="G41" i="25"/>
  <c r="I42" i="25" s="1"/>
  <c r="G39" i="25"/>
  <c r="F36" i="24"/>
  <c r="I32" i="24"/>
  <c r="I34" i="24" s="1"/>
  <c r="G38" i="24"/>
  <c r="G36" i="21"/>
  <c r="I34" i="22"/>
  <c r="G38" i="22"/>
  <c r="G39" i="21"/>
  <c r="I32" i="21"/>
  <c r="I33" i="20"/>
  <c r="I32" i="20"/>
  <c r="I31" i="20"/>
  <c r="I30" i="20"/>
  <c r="I29" i="20"/>
  <c r="I28" i="20"/>
  <c r="I25" i="20"/>
  <c r="I24" i="20"/>
  <c r="I23" i="20"/>
  <c r="I22" i="20"/>
  <c r="I21" i="20"/>
  <c r="F36" i="19"/>
  <c r="G36" i="19" s="1"/>
  <c r="F35" i="19"/>
  <c r="G35" i="19" s="1"/>
  <c r="H33" i="19"/>
  <c r="G33" i="19"/>
  <c r="F33" i="19"/>
  <c r="G34" i="19" s="1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G40" i="20" l="1"/>
  <c r="I40" i="20" s="1"/>
  <c r="G44" i="20"/>
  <c r="G43" i="20"/>
  <c r="G42" i="20"/>
  <c r="G41" i="20"/>
  <c r="I38" i="25"/>
  <c r="G43" i="25" s="1"/>
  <c r="G42" i="24"/>
  <c r="G43" i="24"/>
  <c r="G40" i="24"/>
  <c r="I40" i="24" s="1"/>
  <c r="G41" i="24"/>
  <c r="G44" i="22"/>
  <c r="G40" i="21"/>
  <c r="G38" i="21"/>
  <c r="G42" i="21"/>
  <c r="G41" i="21"/>
  <c r="G43" i="22"/>
  <c r="G40" i="22"/>
  <c r="G42" i="22"/>
  <c r="G41" i="22"/>
  <c r="I34" i="20"/>
  <c r="G37" i="19"/>
  <c r="I33" i="19"/>
  <c r="I42" i="24" l="1"/>
  <c r="G44" i="24" s="1"/>
  <c r="G42" i="19"/>
  <c r="I38" i="21"/>
  <c r="I42" i="21"/>
  <c r="G45" i="22"/>
  <c r="I40" i="22"/>
  <c r="I43" i="22"/>
  <c r="G40" i="19"/>
  <c r="G41" i="19"/>
  <c r="G39" i="19"/>
  <c r="G43" i="21" l="1"/>
  <c r="I44" i="20"/>
  <c r="I42" i="19"/>
  <c r="I39" i="19"/>
  <c r="F37" i="16"/>
  <c r="F36" i="16"/>
  <c r="H34" i="16"/>
  <c r="G37" i="16" s="1"/>
  <c r="G34" i="16"/>
  <c r="G36" i="16" s="1"/>
  <c r="F34" i="16"/>
  <c r="G35" i="16" s="1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F39" i="15"/>
  <c r="F38" i="15"/>
  <c r="H36" i="15"/>
  <c r="G39" i="15" s="1"/>
  <c r="G36" i="15"/>
  <c r="G38" i="15" s="1"/>
  <c r="F36" i="15"/>
  <c r="G37" i="15" s="1"/>
  <c r="I35" i="15"/>
  <c r="I34" i="15"/>
  <c r="I33" i="15"/>
  <c r="I32" i="15"/>
  <c r="I31" i="15"/>
  <c r="I30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4" i="14"/>
  <c r="G37" i="14" s="1"/>
  <c r="G34" i="14"/>
  <c r="G36" i="14" s="1"/>
  <c r="F34" i="14"/>
  <c r="G35" i="14" s="1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H34" i="13"/>
  <c r="G37" i="13" s="1"/>
  <c r="G34" i="13"/>
  <c r="G36" i="13" s="1"/>
  <c r="F34" i="13"/>
  <c r="G35" i="13" s="1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H34" i="12"/>
  <c r="G37" i="12" s="1"/>
  <c r="G34" i="12"/>
  <c r="G36" i="12" s="1"/>
  <c r="F34" i="12"/>
  <c r="G35" i="12" s="1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H34" i="11"/>
  <c r="G37" i="11" s="1"/>
  <c r="G34" i="11"/>
  <c r="G36" i="11" s="1"/>
  <c r="F34" i="11"/>
  <c r="G35" i="11" s="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H34" i="10"/>
  <c r="G37" i="10" s="1"/>
  <c r="G34" i="10"/>
  <c r="G36" i="10" s="1"/>
  <c r="F34" i="10"/>
  <c r="G35" i="10" s="1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H34" i="9"/>
  <c r="G37" i="9" s="1"/>
  <c r="G34" i="9"/>
  <c r="G36" i="9" s="1"/>
  <c r="F34" i="9"/>
  <c r="G35" i="9" s="1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H34" i="8"/>
  <c r="G37" i="8" s="1"/>
  <c r="G34" i="8"/>
  <c r="G36" i="8" s="1"/>
  <c r="F34" i="8"/>
  <c r="G35" i="8" s="1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H34" i="7"/>
  <c r="G37" i="7" s="1"/>
  <c r="G34" i="7"/>
  <c r="G36" i="7" s="1"/>
  <c r="F34" i="7"/>
  <c r="G35" i="7" s="1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H34" i="6"/>
  <c r="G37" i="6" s="1"/>
  <c r="G34" i="6"/>
  <c r="G36" i="6" s="1"/>
  <c r="F34" i="6"/>
  <c r="G35" i="6" s="1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H34" i="5"/>
  <c r="G37" i="5" s="1"/>
  <c r="G34" i="5"/>
  <c r="F36" i="5" s="1"/>
  <c r="G36" i="5" s="1"/>
  <c r="F34" i="5"/>
  <c r="G35" i="5" s="1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H34" i="4"/>
  <c r="G37" i="4" s="1"/>
  <c r="G34" i="4"/>
  <c r="G36" i="4" s="1"/>
  <c r="F34" i="4"/>
  <c r="G35" i="4" s="1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H34" i="3"/>
  <c r="F37" i="3" s="1"/>
  <c r="G37" i="3" s="1"/>
  <c r="G34" i="3"/>
  <c r="F36" i="3" s="1"/>
  <c r="G36" i="3" s="1"/>
  <c r="F34" i="3"/>
  <c r="G35" i="3" s="1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F36" i="2"/>
  <c r="G36" i="2" s="1"/>
  <c r="F35" i="2"/>
  <c r="G35" i="2" s="1"/>
  <c r="H33" i="2"/>
  <c r="G33" i="2"/>
  <c r="F33" i="2"/>
  <c r="G34" i="2" s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G38" i="16" l="1"/>
  <c r="G43" i="16"/>
  <c r="G45" i="20"/>
  <c r="G43" i="19"/>
  <c r="I34" i="6"/>
  <c r="G38" i="6" s="1"/>
  <c r="G41" i="16"/>
  <c r="I34" i="13"/>
  <c r="G38" i="13" s="1"/>
  <c r="I34" i="5"/>
  <c r="G38" i="5" s="1"/>
  <c r="G37" i="2"/>
  <c r="I33" i="2"/>
  <c r="I34" i="3"/>
  <c r="I34" i="7"/>
  <c r="G38" i="7" s="1"/>
  <c r="I34" i="8"/>
  <c r="G38" i="8" s="1"/>
  <c r="I34" i="9"/>
  <c r="G38" i="9" s="1"/>
  <c r="I34" i="10"/>
  <c r="G38" i="10" s="1"/>
  <c r="I34" i="11"/>
  <c r="G38" i="11" s="1"/>
  <c r="I34" i="12"/>
  <c r="G38" i="12" s="1"/>
  <c r="I36" i="15"/>
  <c r="I34" i="14"/>
  <c r="G38" i="14" s="1"/>
  <c r="G42" i="16"/>
  <c r="G40" i="16"/>
  <c r="I34" i="16"/>
  <c r="I34" i="4"/>
  <c r="G38" i="4" s="1"/>
  <c r="G40" i="15"/>
  <c r="G38" i="3"/>
  <c r="G46" i="15" l="1"/>
  <c r="G41" i="6"/>
  <c r="G44" i="10"/>
  <c r="G40" i="13"/>
  <c r="G44" i="15"/>
  <c r="G41" i="5"/>
  <c r="G40" i="2"/>
  <c r="G42" i="2"/>
  <c r="G42" i="4"/>
  <c r="I40" i="16"/>
  <c r="I42" i="16"/>
  <c r="G41" i="13"/>
  <c r="G42" i="10"/>
  <c r="G42" i="9"/>
  <c r="G41" i="9"/>
  <c r="G40" i="9"/>
  <c r="G43" i="9"/>
  <c r="G44" i="9"/>
  <c r="G43" i="6"/>
  <c r="G42" i="6"/>
  <c r="G40" i="6"/>
  <c r="G44" i="6"/>
  <c r="G42" i="3"/>
  <c r="G40" i="14"/>
  <c r="G44" i="14"/>
  <c r="G44" i="13"/>
  <c r="G43" i="13"/>
  <c r="G42" i="13"/>
  <c r="G42" i="12"/>
  <c r="G44" i="12"/>
  <c r="G44" i="11"/>
  <c r="G42" i="11"/>
  <c r="G43" i="11"/>
  <c r="G41" i="11"/>
  <c r="G43" i="8"/>
  <c r="G44" i="8"/>
  <c r="G42" i="8"/>
  <c r="G44" i="7"/>
  <c r="G43" i="7"/>
  <c r="G42" i="7"/>
  <c r="G40" i="5"/>
  <c r="G43" i="5"/>
  <c r="G44" i="5"/>
  <c r="G42" i="5"/>
  <c r="G42" i="14"/>
  <c r="G43" i="14"/>
  <c r="G41" i="14"/>
  <c r="G43" i="12"/>
  <c r="G39" i="2"/>
  <c r="G41" i="2"/>
  <c r="G40" i="7"/>
  <c r="G41" i="7"/>
  <c r="G40" i="8"/>
  <c r="G41" i="8"/>
  <c r="G41" i="10"/>
  <c r="G40" i="10"/>
  <c r="G43" i="10"/>
  <c r="G40" i="11"/>
  <c r="G40" i="12"/>
  <c r="G41" i="12"/>
  <c r="G43" i="15"/>
  <c r="G42" i="15"/>
  <c r="G45" i="15"/>
  <c r="G40" i="4"/>
  <c r="G43" i="4"/>
  <c r="G41" i="4"/>
  <c r="G44" i="4"/>
  <c r="G44" i="3"/>
  <c r="G43" i="3"/>
  <c r="G41" i="3"/>
  <c r="G40" i="3"/>
  <c r="I42" i="2" l="1"/>
  <c r="I40" i="11"/>
  <c r="I43" i="7"/>
  <c r="I40" i="7"/>
  <c r="I40" i="6"/>
  <c r="I40" i="4"/>
  <c r="G44" i="16"/>
  <c r="I45" i="15"/>
  <c r="I40" i="14"/>
  <c r="I40" i="13"/>
  <c r="I43" i="5"/>
  <c r="I40" i="5"/>
  <c r="I42" i="15"/>
  <c r="I43" i="14"/>
  <c r="I43" i="13"/>
  <c r="I40" i="12"/>
  <c r="I43" i="12"/>
  <c r="I43" i="11"/>
  <c r="I40" i="10"/>
  <c r="I43" i="10"/>
  <c r="I43" i="9"/>
  <c r="I40" i="9"/>
  <c r="I43" i="8"/>
  <c r="I40" i="8"/>
  <c r="I43" i="6"/>
  <c r="I43" i="4"/>
  <c r="I40" i="3"/>
  <c r="I43" i="3"/>
  <c r="I39" i="2"/>
  <c r="G47" i="15"/>
  <c r="G45" i="11" l="1"/>
  <c r="G45" i="8"/>
  <c r="G43" i="2"/>
  <c r="G45" i="7"/>
  <c r="G45" i="13"/>
  <c r="G45" i="6"/>
  <c r="G45" i="5"/>
  <c r="G45" i="4"/>
  <c r="G45" i="14"/>
  <c r="G45" i="12"/>
  <c r="G45" i="10"/>
  <c r="G45" i="9"/>
  <c r="G45" i="3"/>
</calcChain>
</file>

<file path=xl/sharedStrings.xml><?xml version="1.0" encoding="utf-8"?>
<sst xmlns="http://schemas.openxmlformats.org/spreadsheetml/2006/main" count="1100" uniqueCount="147">
  <si>
    <t>CEMENT MASONS' LOCAL #111</t>
  </si>
  <si>
    <t>PHONE</t>
  </si>
  <si>
    <t>716-695-1494</t>
  </si>
  <si>
    <t>111 WALES AVENUE</t>
  </si>
  <si>
    <t>FAX</t>
  </si>
  <si>
    <t>716-695-6249</t>
  </si>
  <si>
    <t>TONAWANDA  NY  14150</t>
  </si>
  <si>
    <t>E-MAIL</t>
  </si>
  <si>
    <t>cementmasonslocal111@gmail.com</t>
  </si>
  <si>
    <t>WESTERN NEW YORK</t>
  </si>
  <si>
    <t>REPORT MUST BE REMITTED NO LATER THAN THE 15TH DAY AFTER THE FIRST OF EACH MONTH AND IS TO COVER THE LAST</t>
  </si>
  <si>
    <t>PAY PERIOD OF THE PRECEDING MONTH</t>
  </si>
  <si>
    <t>ALL BENEFITS AND HOURLY DUES ARE TO BE PAID ON TOTAL HOURS PAID</t>
  </si>
  <si>
    <t>BENEFITS FOR OVERTIME HOURS SHALL BE PAID AT THE OVERTIME RATE</t>
  </si>
  <si>
    <t>ACTUAL HRS</t>
  </si>
  <si>
    <t>EMPLOYEES</t>
  </si>
  <si>
    <t>SOCIAL</t>
  </si>
  <si>
    <t>STRAIGHT</t>
  </si>
  <si>
    <t>TIME &amp;</t>
  </si>
  <si>
    <t>DOUBLE</t>
  </si>
  <si>
    <t>TOTAL</t>
  </si>
  <si>
    <t>NAME</t>
  </si>
  <si>
    <t>SECURITY #</t>
  </si>
  <si>
    <t>TIME</t>
  </si>
  <si>
    <t>ONE HALF</t>
  </si>
  <si>
    <t>HOURS</t>
  </si>
  <si>
    <t>1.  TOTAL STRAIGHT TIME HOURS</t>
  </si>
  <si>
    <t>2.  TOTAL TIME AND 1/2 HOURS</t>
  </si>
  <si>
    <t>3.  TOTAL DOUBLE TIME HOURS</t>
  </si>
  <si>
    <t>4.  TOTAL HOURS  add LINES 1,2,3</t>
  </si>
  <si>
    <t>Payable to:Cement Masons</t>
  </si>
  <si>
    <t>CIEA $.20 PER HOUR X Total hours</t>
  </si>
  <si>
    <t>BUILDING APPROPRIATION @ $.05 PER HOUR X Total hours</t>
  </si>
  <si>
    <t>Payable to:</t>
  </si>
  <si>
    <t>PENSION $7.25 PER HOUR X Total hours</t>
  </si>
  <si>
    <t>Cement</t>
  </si>
  <si>
    <t>Masons</t>
  </si>
  <si>
    <t>Funds</t>
  </si>
  <si>
    <t>TOTAL REMITTED TO CEMENT MASONS' LOCAL 111</t>
  </si>
  <si>
    <t>PERIOD WORKED FROM:</t>
  </si>
  <si>
    <t>EMPLOYER:</t>
  </si>
  <si>
    <t>SIGNATURE:</t>
  </si>
  <si>
    <t>JOB LOCATION:</t>
  </si>
  <si>
    <t>Separate checks required….SEE ABOVE</t>
  </si>
  <si>
    <t>customer input cells are unlocked</t>
  </si>
  <si>
    <t xml:space="preserve">to remove protection go to review unprotect cells </t>
  </si>
  <si>
    <t>after highlighting</t>
  </si>
  <si>
    <t>INDEPENDENT AND ALL CONTRACTORS WORKING OUTSIDE OF</t>
  </si>
  <si>
    <t>ERIE COUNTY</t>
  </si>
  <si>
    <r>
      <rPr>
        <b/>
        <u/>
        <sz val="10"/>
        <rFont val="Arial"/>
        <family val="2"/>
      </rPr>
      <t>WESTER NEW YORK</t>
    </r>
    <r>
      <rPr>
        <b/>
        <sz val="10"/>
        <rFont val="Arial"/>
        <family val="2"/>
      </rPr>
      <t xml:space="preserve"> INDEPENDENT CONTRACTORS</t>
    </r>
  </si>
  <si>
    <t>Payable to: Cement Masons</t>
  </si>
  <si>
    <t>TO:</t>
  </si>
  <si>
    <t>** SEPARATE REMITTANCE FORM FOR WORK PERFORMED OUTSIDE OF ERIE COUNTY</t>
  </si>
  <si>
    <t>** SEPARATE REMITTANCE FORM FOR WORK PERFORMED OUTSIDE OF NIAGARA COUNTY</t>
  </si>
  <si>
    <t>ERIE COUNTY &amp; WESTERN NY</t>
  </si>
  <si>
    <t>APPRENTICE 1ST 750 HOURS</t>
  </si>
  <si>
    <t>CIEA $.10 PER HOUR X Total hours</t>
  </si>
  <si>
    <t xml:space="preserve">Payable to: </t>
  </si>
  <si>
    <t>Cement Masons</t>
  </si>
  <si>
    <t>BUILDING FUND $.05 X Total hours</t>
  </si>
  <si>
    <t>PENSION $.0 PER HOUR X Total hours</t>
  </si>
  <si>
    <t>APPRENTICE FUND $.0 X Total hours</t>
  </si>
  <si>
    <t>APPRENTICE 2ND 750 HOURS</t>
  </si>
  <si>
    <t>SBF/H&amp;W $6.45 PER HOUR TIMES LINE 4</t>
  </si>
  <si>
    <t>APPRENTICE 3RD 750 HOURS</t>
  </si>
  <si>
    <t>APPRENTICE 4TH 750 HOURS</t>
  </si>
  <si>
    <t>CIEA $.10 PER HOUR TIMES LINE 4</t>
  </si>
  <si>
    <t>APPRENTICE 5TH 750 HOURS</t>
  </si>
  <si>
    <t>CIEA $.15 PER HOUR X Total hours</t>
  </si>
  <si>
    <t>SBF/H&amp;W $9.04 PER HOUR TIMES LINE 4</t>
  </si>
  <si>
    <t>APPRENTICE 6TH 750 HOURS</t>
  </si>
  <si>
    <t>NIAGARA COUNTY</t>
  </si>
  <si>
    <t>BIEA $.10 PER HOUR X Total hours</t>
  </si>
  <si>
    <t>BUILDING APPROPRIATION $.05 PER HOUR X Total hours</t>
  </si>
  <si>
    <t>PENSION $.00 PER HOUR X Total hours</t>
  </si>
  <si>
    <t>APPRENTICE FUND $0.00 X Total hours</t>
  </si>
  <si>
    <t>BIEA $.10 PER HOUR X line 38</t>
  </si>
  <si>
    <t xml:space="preserve">           Payable to Cement Masons</t>
  </si>
  <si>
    <t>BIEA $.15 PER HOUR X Total hours</t>
  </si>
  <si>
    <t>SBF/H&amp;W $10.67 PER HOUR TIMES LINE 4</t>
  </si>
  <si>
    <t>BIEA $.20 PER HOUR X Total hours</t>
  </si>
  <si>
    <t>SBF/H&amp;W $10.16 PER HOUR X Total hours</t>
  </si>
  <si>
    <t>SBF/H&amp;W $9.11 PER HOUR X Total hours</t>
  </si>
  <si>
    <t>SBF/H&amp;W $11.96 PER HOUR X Total hours</t>
  </si>
  <si>
    <t>PENSION $1.60 PER HOUR X Total hours</t>
  </si>
  <si>
    <t>SBF/H&amp;W $12.27 PER HOUR X Total hours</t>
  </si>
  <si>
    <t>PENSION $2.66 PER HOUR X Total hours</t>
  </si>
  <si>
    <t>SBF/H&amp;W $13.31 PER HOUR X Total hours</t>
  </si>
  <si>
    <t>PENSION $3.76 PER HOUR X Total hours</t>
  </si>
  <si>
    <t>SBF/H&amp;W $15.50 PER HOUR X Total hours</t>
  </si>
  <si>
    <t>PENSION $4.86 PER HOUR X Total hours</t>
  </si>
  <si>
    <t>FOREMAN</t>
  </si>
  <si>
    <t>SBF/H&amp;W $24.22 PER HOUR X Total hours</t>
  </si>
  <si>
    <t>SBF/H&amp;W $8.86 PER HOUR X Total hours</t>
  </si>
  <si>
    <t>SBF/H&amp;W $11.86 PER HOUR X Total hours</t>
  </si>
  <si>
    <t>SBF/H&amp;W $10.07 PER HOUR X Total hours</t>
  </si>
  <si>
    <t>PENSION $1.51 PER HOUR X Total hours</t>
  </si>
  <si>
    <t>APPRENTICE FUND $.22 X Total hours</t>
  </si>
  <si>
    <t>SBF/H&amp;W $12.17 PER HOUR X Total hours</t>
  </si>
  <si>
    <t>PENSION $2.56 PER HOUR X Total hours</t>
  </si>
  <si>
    <t>APPRENTICE FUND $.32 X Total hours</t>
  </si>
  <si>
    <t>SBF/H&amp;W $13.19 PER HOUR X Total hours</t>
  </si>
  <si>
    <t>PENSION $3.64 PER HOUR X Total hours</t>
  </si>
  <si>
    <t>APPRENTICE FUND $.37 X Total hours</t>
  </si>
  <si>
    <t>SBF/H&amp;W $15.37 PER HOUR X Total hours</t>
  </si>
  <si>
    <t>PENSION $4.73 PER HOUR X Total hours</t>
  </si>
  <si>
    <t>APPRENTICE FUND $.44 X Total hours</t>
  </si>
  <si>
    <t>APPRENTICE FUND $.23 Total hours</t>
  </si>
  <si>
    <t>APPRENTICE FUND $.33 X Total hous</t>
  </si>
  <si>
    <t>APPRENTICE FUND $.38  X Total hours</t>
  </si>
  <si>
    <t>APPRENTICE FUND $.46 X Total hours</t>
  </si>
  <si>
    <t>SBF/H&amp;W $26.92 PER HOUR X Total hours</t>
  </si>
  <si>
    <t>Payable to Cement Masons:</t>
  </si>
  <si>
    <t>Payable to Cement Masons</t>
  </si>
  <si>
    <t>Funds:</t>
  </si>
  <si>
    <t xml:space="preserve">Payable to Cement Masons </t>
  </si>
  <si>
    <t>REQUIRED</t>
  </si>
  <si>
    <t>`</t>
  </si>
  <si>
    <t>APPRENTICE FUND $1.70 X Total hours</t>
  </si>
  <si>
    <t>ROCHESTER, NY</t>
  </si>
  <si>
    <t>Effective 07/01/2024 through 06/30/2025</t>
  </si>
  <si>
    <t>DUES CHECK OFF 4.5% OF PACKAGE X Total hours (Pk=$64.57)</t>
  </si>
  <si>
    <t>BAKER CONCRETE</t>
  </si>
  <si>
    <t>SBF/H&amp;W $19.44 PER HOUR X Total hours</t>
  </si>
  <si>
    <t>Effective 07/01/2025 through 06/30/2026</t>
  </si>
  <si>
    <t>DUES CHECK OFF 4.5% OF PACKAGE X Total hours (Pk=$68.49)</t>
  </si>
  <si>
    <t>DUES CHECK OFF 4.5% OF PACKAGE X Total hours (Pk=$65.12</t>
  </si>
  <si>
    <t>DUES CHECK OFF 4.5% OF PACKAGE X Total hours(Pk=$65.12)</t>
  </si>
  <si>
    <t>DUES CHECK OFF 4.5% OF PACKAGE X Total hours(Pk=$68.49)</t>
  </si>
  <si>
    <t>DUES CHECK OFF 4.5% OF PACKAGE X Total hours (PK=$29.05)</t>
  </si>
  <si>
    <t>DUES CHECK OFF 4.5% OF  PACKAGE X Total hours (PK = $33.73)</t>
  </si>
  <si>
    <t>DUES CHECK OFF 4.5% OF PACKAGE X Total hours ( PK = $35.14)</t>
  </si>
  <si>
    <t>DUES CHECK OFF 4.5% OF PACKAGE X Total hours ( PK = $39.97)</t>
  </si>
  <si>
    <t>DUES CHECK OFF 4.5% OF PACKAGE X Total hours (PK = $43.75)</t>
  </si>
  <si>
    <t>DUES CHECK OFF 4.5% OF  PACKAGE X Total hours ( PK = $48.70)</t>
  </si>
  <si>
    <t>Effectice 07/01/25 through 06/30/26</t>
  </si>
  <si>
    <t>DUES CHECK OFF 4.5% OF PACKAGE X Total hours (PK=$29.24)</t>
  </si>
  <si>
    <t>Effective 07/01/2025 through 06/30/26</t>
  </si>
  <si>
    <t>DUES CHECK OFF 4.5% OF PACKAGE X Total hours (PK=$33.77)</t>
  </si>
  <si>
    <t>Effective 07/01/25 through 06/30/26</t>
  </si>
  <si>
    <t>DUES CHECK OFF 4.5% OF PACKAGE X Total hours (PK=$35.25)</t>
  </si>
  <si>
    <t>DUES CHECK OFF 4.5% PACKAGE X Total hours (PK=$40.09)</t>
  </si>
  <si>
    <t>DUES CHECK OFF 4.5% OF PACKAGE X Total hours (PK=$43.91)</t>
  </si>
  <si>
    <t>DUES CHECK OFF 4.5% OF PACKAGE X Total hours (PK=$48.88)</t>
  </si>
  <si>
    <t>DUES CHECK OFF 4.5% OF PACKAGE X Total hours (Pk = $67.72)</t>
  </si>
  <si>
    <t>DUES CHECK OFF 4.5% OF PACKAGE X Total hours (Pk = $70.53)</t>
  </si>
  <si>
    <t>DUES CHECK OFF 4.5% OF PACKAGE X Total hours (Pk = $71.08)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</si>
</sst>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\-00\-0000"/>
    <numFmt numFmtId="165" formatCode="mm/dd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8"/>
      <color rgb="FFFF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10"/>
      <color indexed="4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theme="3" tint="0.59996337778862885"/>
      </left>
      <right/>
      <top style="mediumDashed">
        <color theme="3" tint="0.59996337778862885"/>
      </top>
      <bottom/>
      <diagonal/>
    </border>
    <border>
      <left/>
      <right/>
      <top style="mediumDashed">
        <color theme="3" tint="0.59996337778862885"/>
      </top>
      <bottom/>
      <diagonal/>
    </border>
    <border>
      <left/>
      <right style="mediumDashed">
        <color theme="3" tint="0.59996337778862885"/>
      </right>
      <top style="mediumDashed">
        <color theme="3" tint="0.59996337778862885"/>
      </top>
      <bottom/>
      <diagonal/>
    </border>
    <border>
      <left style="mediumDashed">
        <color theme="3" tint="0.39991454817346722"/>
      </left>
      <right/>
      <top/>
      <bottom/>
      <diagonal/>
    </border>
    <border>
      <left/>
      <right style="mediumDashed">
        <color theme="3" tint="0.39991454817346722"/>
      </right>
      <top/>
      <bottom/>
      <diagonal/>
    </border>
    <border>
      <left/>
      <right/>
      <top/>
      <bottom style="thick">
        <color theme="9"/>
      </bottom>
      <diagonal/>
    </border>
    <border>
      <left/>
      <right style="mediumDashed">
        <color theme="8" tint="-0.24994659260841701"/>
      </right>
      <top/>
      <bottom style="thick">
        <color theme="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theme="6" tint="-0.24994659260841701"/>
      </bottom>
      <diagonal/>
    </border>
    <border>
      <left/>
      <right style="thin">
        <color indexed="64"/>
      </right>
      <top/>
      <bottom style="medium">
        <color theme="6" tint="-0.24994659260841701"/>
      </bottom>
      <diagonal/>
    </border>
    <border>
      <left style="mediumDashed">
        <color theme="3" tint="0.39994506668294322"/>
      </left>
      <right/>
      <top style="mediumDashed">
        <color theme="3" tint="0.39994506668294322"/>
      </top>
      <bottom/>
      <diagonal/>
    </border>
    <border>
      <left/>
      <right/>
      <top style="mediumDashed">
        <color theme="3" tint="0.39994506668294322"/>
      </top>
      <bottom/>
      <diagonal/>
    </border>
    <border>
      <left/>
      <right style="mediumDashed">
        <color theme="3" tint="0.39994506668294322"/>
      </right>
      <top style="mediumDashed">
        <color theme="3" tint="0.39994506668294322"/>
      </top>
      <bottom/>
      <diagonal/>
    </border>
    <border>
      <left/>
      <right style="mediumDashed">
        <color theme="4" tint="0.39994506668294322"/>
      </right>
      <top/>
      <bottom style="thick">
        <color theme="9"/>
      </bottom>
      <diagonal/>
    </border>
    <border>
      <left style="thin">
        <color indexed="64"/>
      </left>
      <right/>
      <top style="thin">
        <color indexed="64"/>
      </top>
      <bottom style="medium">
        <color theme="6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6" tint="-0.24994659260841701"/>
      </bottom>
      <diagonal/>
    </border>
    <border>
      <left style="mediumDashed">
        <color theme="3" tint="0.39994506668294322"/>
      </left>
      <right/>
      <top/>
      <bottom/>
      <diagonal/>
    </border>
    <border>
      <left/>
      <right style="mediumDashed">
        <color theme="3" tint="0.39994506668294322"/>
      </right>
      <top/>
      <bottom/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n">
        <color indexed="64"/>
      </right>
      <top style="thick">
        <color theme="9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ck">
        <color theme="6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6" tint="-0.24994659260841701"/>
      </bottom>
      <diagonal/>
    </border>
    <border>
      <left/>
      <right style="mediumDashed">
        <color theme="3" tint="0.39988402966399123"/>
      </right>
      <top/>
      <bottom/>
      <diagonal/>
    </border>
    <border>
      <left style="mediumDashed">
        <color theme="3" tint="0.39994506668294322"/>
      </left>
      <right/>
      <top/>
      <bottom style="thick">
        <color theme="9"/>
      </bottom>
      <diagonal/>
    </border>
    <border>
      <left/>
      <right style="mediumDashed">
        <color theme="3" tint="0.39988402966399123"/>
      </right>
      <top/>
      <bottom style="thick">
        <color theme="9"/>
      </bottom>
      <diagonal/>
    </border>
    <border>
      <left/>
      <right/>
      <top style="thin">
        <color indexed="64"/>
      </top>
      <bottom style="thick">
        <color theme="6" tint="-0.24994659260841701"/>
      </bottom>
      <diagonal/>
    </border>
    <border>
      <left style="mediumDashDot">
        <color theme="3" tint="0.39994506668294322"/>
      </left>
      <right/>
      <top style="mediumDashDot">
        <color theme="3" tint="0.39994506668294322"/>
      </top>
      <bottom/>
      <diagonal/>
    </border>
    <border>
      <left/>
      <right/>
      <top style="mediumDashDot">
        <color theme="3" tint="0.39994506668294322"/>
      </top>
      <bottom/>
      <diagonal/>
    </border>
    <border>
      <left/>
      <right style="mediumDashDot">
        <color theme="3" tint="0.39994506668294322"/>
      </right>
      <top style="mediumDashDot">
        <color theme="3" tint="0.39994506668294322"/>
      </top>
      <bottom/>
      <diagonal/>
    </border>
    <border>
      <left style="mediumDashDot">
        <color theme="3" tint="0.39994506668294322"/>
      </left>
      <right/>
      <top/>
      <bottom/>
      <diagonal/>
    </border>
    <border>
      <left/>
      <right style="mediumDashDot">
        <color theme="3" tint="0.3999450666829432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0" borderId="0" xfId="1" applyAlignme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8" fillId="0" borderId="8" xfId="0" applyFont="1" applyBorder="1" applyProtection="1"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8" fillId="0" borderId="9" xfId="0" applyFont="1" applyBorder="1" applyProtection="1">
      <protection locked="0"/>
    </xf>
    <xf numFmtId="0" fontId="9" fillId="0" borderId="8" xfId="0" applyFont="1" applyBorder="1" applyProtection="1">
      <protection locked="0"/>
    </xf>
    <xf numFmtId="8" fontId="9" fillId="0" borderId="8" xfId="0" applyNumberFormat="1" applyFont="1" applyBorder="1" applyProtection="1">
      <protection locked="0"/>
    </xf>
    <xf numFmtId="0" fontId="0" fillId="0" borderId="9" xfId="0" applyBorder="1"/>
    <xf numFmtId="0" fontId="5" fillId="3" borderId="12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9" xfId="0" applyNumberFormat="1" applyBorder="1" applyProtection="1">
      <protection hidden="1"/>
    </xf>
    <xf numFmtId="0" fontId="3" fillId="4" borderId="0" xfId="0" applyFont="1" applyFill="1" applyProtection="1">
      <protection locked="0"/>
    </xf>
    <xf numFmtId="0" fontId="5" fillId="3" borderId="15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5" fillId="3" borderId="16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7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3" fillId="4" borderId="19" xfId="0" applyFont="1" applyFill="1" applyBorder="1" applyProtection="1">
      <protection locked="0"/>
    </xf>
    <xf numFmtId="0" fontId="3" fillId="4" borderId="20" xfId="0" applyFont="1" applyFill="1" applyBorder="1" applyProtection="1">
      <protection locked="0"/>
    </xf>
    <xf numFmtId="0" fontId="5" fillId="5" borderId="21" xfId="0" applyFont="1" applyFill="1" applyBorder="1" applyProtection="1">
      <protection locked="0"/>
    </xf>
    <xf numFmtId="0" fontId="5" fillId="5" borderId="22" xfId="0" applyFont="1" applyFill="1" applyBorder="1" applyProtection="1">
      <protection locked="0"/>
    </xf>
    <xf numFmtId="0" fontId="5" fillId="5" borderId="23" xfId="0" applyFont="1" applyFill="1" applyBorder="1" applyProtection="1">
      <protection locked="0"/>
    </xf>
    <xf numFmtId="0" fontId="8" fillId="6" borderId="0" xfId="0" applyFont="1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5" fillId="5" borderId="24" xfId="0" applyFont="1" applyFill="1" applyBorder="1" applyProtection="1">
      <protection locked="0"/>
    </xf>
    <xf numFmtId="0" fontId="5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right"/>
      <protection locked="0"/>
    </xf>
    <xf numFmtId="0" fontId="5" fillId="5" borderId="25" xfId="0" applyFont="1" applyFill="1" applyBorder="1" applyProtection="1">
      <protection locked="0"/>
    </xf>
    <xf numFmtId="0" fontId="8" fillId="6" borderId="0" xfId="0" applyFont="1" applyFill="1" applyProtection="1">
      <protection locked="0"/>
    </xf>
    <xf numFmtId="0" fontId="5" fillId="5" borderId="26" xfId="0" applyFont="1" applyFill="1" applyBorder="1" applyProtection="1">
      <protection locked="0"/>
    </xf>
    <xf numFmtId="0" fontId="5" fillId="5" borderId="17" xfId="0" applyFont="1" applyFill="1" applyBorder="1" applyProtection="1">
      <protection locked="0"/>
    </xf>
    <xf numFmtId="0" fontId="5" fillId="5" borderId="27" xfId="0" applyFont="1" applyFill="1" applyBorder="1" applyProtection="1">
      <protection locked="0"/>
    </xf>
    <xf numFmtId="2" fontId="0" fillId="0" borderId="28" xfId="0" applyNumberFormat="1" applyBorder="1" applyProtection="1">
      <protection locked="0"/>
    </xf>
    <xf numFmtId="2" fontId="0" fillId="0" borderId="29" xfId="0" applyNumberFormat="1" applyBorder="1" applyProtection="1">
      <protection hidden="1"/>
    </xf>
    <xf numFmtId="2" fontId="0" fillId="0" borderId="30" xfId="0" applyNumberFormat="1" applyBorder="1" applyProtection="1">
      <protection locked="0"/>
    </xf>
    <xf numFmtId="2" fontId="0" fillId="0" borderId="31" xfId="0" applyNumberFormat="1" applyBorder="1"/>
    <xf numFmtId="2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165" fontId="0" fillId="0" borderId="20" xfId="0" applyNumberForma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6" fontId="0" fillId="0" borderId="20" xfId="0" applyNumberForma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0" xfId="0" applyFont="1"/>
    <xf numFmtId="0" fontId="0" fillId="0" borderId="11" xfId="0" applyBorder="1"/>
    <xf numFmtId="0" fontId="5" fillId="3" borderId="32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5" fillId="3" borderId="34" xfId="0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5" fillId="3" borderId="35" xfId="0" applyFont="1" applyFill="1" applyBorder="1" applyProtection="1">
      <protection locked="0"/>
    </xf>
    <xf numFmtId="0" fontId="8" fillId="7" borderId="0" xfId="0" applyFont="1" applyFill="1" applyAlignment="1" applyProtection="1">
      <alignment horizontal="right"/>
      <protection locked="0"/>
    </xf>
    <xf numFmtId="0" fontId="0" fillId="7" borderId="0" xfId="0" applyFill="1" applyProtection="1">
      <protection locked="0"/>
    </xf>
    <xf numFmtId="0" fontId="8" fillId="7" borderId="0" xfId="0" applyFont="1" applyFill="1" applyProtection="1">
      <protection locked="0"/>
    </xf>
    <xf numFmtId="0" fontId="0" fillId="0" borderId="36" xfId="0" applyBorder="1" applyProtection="1">
      <protection locked="0"/>
    </xf>
    <xf numFmtId="2" fontId="0" fillId="0" borderId="37" xfId="0" applyNumberFormat="1" applyBorder="1" applyProtection="1">
      <protection hidden="1"/>
    </xf>
    <xf numFmtId="14" fontId="0" fillId="0" borderId="20" xfId="0" applyNumberFormat="1" applyBorder="1" applyProtection="1">
      <protection locked="0"/>
    </xf>
    <xf numFmtId="0" fontId="0" fillId="0" borderId="20" xfId="0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1" fillId="0" borderId="0" xfId="1" applyAlignment="1" applyProtection="1"/>
    <xf numFmtId="0" fontId="5" fillId="0" borderId="0" xfId="0" applyFont="1"/>
    <xf numFmtId="0" fontId="11" fillId="0" borderId="0" xfId="0" applyFont="1" applyProtection="1">
      <protection locked="0"/>
    </xf>
    <xf numFmtId="0" fontId="7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6" xfId="0" applyNumberFormat="1" applyBorder="1" applyProtection="1">
      <protection locked="0"/>
    </xf>
    <xf numFmtId="2" fontId="0" fillId="0" borderId="7" xfId="0" applyNumberFormat="1" applyBorder="1"/>
    <xf numFmtId="2" fontId="0" fillId="0" borderId="10" xfId="0" applyNumberFormat="1" applyBorder="1" applyProtection="1">
      <protection locked="0"/>
    </xf>
    <xf numFmtId="0" fontId="0" fillId="0" borderId="8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2" fontId="0" fillId="0" borderId="0" xfId="0" applyNumberFormat="1"/>
    <xf numFmtId="0" fontId="5" fillId="4" borderId="32" xfId="0" applyFont="1" applyFill="1" applyBorder="1"/>
    <xf numFmtId="0" fontId="5" fillId="4" borderId="33" xfId="0" applyFont="1" applyFill="1" applyBorder="1"/>
    <xf numFmtId="0" fontId="5" fillId="4" borderId="34" xfId="0" applyFont="1" applyFill="1" applyBorder="1"/>
    <xf numFmtId="0" fontId="5" fillId="4" borderId="38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5" fillId="4" borderId="39" xfId="0" applyFont="1" applyFill="1" applyBorder="1"/>
    <xf numFmtId="0" fontId="5" fillId="4" borderId="17" xfId="0" applyFont="1" applyFill="1" applyBorder="1"/>
    <xf numFmtId="0" fontId="5" fillId="6" borderId="21" xfId="0" applyFont="1" applyFill="1" applyBorder="1"/>
    <xf numFmtId="0" fontId="5" fillId="6" borderId="22" xfId="0" applyFont="1" applyFill="1" applyBorder="1"/>
    <xf numFmtId="0" fontId="5" fillId="6" borderId="23" xfId="0" applyFont="1" applyFill="1" applyBorder="1"/>
    <xf numFmtId="0" fontId="5" fillId="6" borderId="24" xfId="0" applyFont="1" applyFill="1" applyBorder="1"/>
    <xf numFmtId="0" fontId="5" fillId="6" borderId="0" xfId="0" applyFont="1" applyFill="1"/>
    <xf numFmtId="0" fontId="5" fillId="6" borderId="25" xfId="0" applyFont="1" applyFill="1" applyBorder="1"/>
    <xf numFmtId="14" fontId="0" fillId="0" borderId="20" xfId="0" applyNumberFormat="1" applyBorder="1"/>
    <xf numFmtId="0" fontId="0" fillId="0" borderId="20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7" xfId="0" applyBorder="1"/>
    <xf numFmtId="164" fontId="0" fillId="0" borderId="10" xfId="0" applyNumberFormat="1" applyBorder="1" applyAlignment="1">
      <alignment horizontal="center"/>
    </xf>
    <xf numFmtId="0" fontId="0" fillId="0" borderId="10" xfId="0" applyBorder="1"/>
    <xf numFmtId="0" fontId="5" fillId="6" borderId="26" xfId="0" applyFont="1" applyFill="1" applyBorder="1"/>
    <xf numFmtId="0" fontId="5" fillId="6" borderId="17" xfId="0" applyFont="1" applyFill="1" applyBorder="1"/>
    <xf numFmtId="0" fontId="5" fillId="6" borderId="27" xfId="0" applyFont="1" applyFill="1" applyBorder="1"/>
    <xf numFmtId="8" fontId="0" fillId="0" borderId="8" xfId="0" applyNumberFormat="1" applyBorder="1" applyProtection="1">
      <protection locked="0"/>
    </xf>
    <xf numFmtId="165" fontId="0" fillId="0" borderId="20" xfId="0" applyNumberFormat="1" applyBorder="1"/>
    <xf numFmtId="16" fontId="0" fillId="0" borderId="20" xfId="0" applyNumberFormat="1" applyBorder="1"/>
    <xf numFmtId="0" fontId="8" fillId="0" borderId="4" xfId="0" applyFont="1" applyBorder="1"/>
    <xf numFmtId="0" fontId="7" fillId="8" borderId="0" xfId="0" applyFont="1" applyFill="1"/>
    <xf numFmtId="0" fontId="0" fillId="8" borderId="0" xfId="0" applyFill="1"/>
    <xf numFmtId="0" fontId="12" fillId="0" borderId="10" xfId="0" applyFont="1" applyBorder="1" applyProtection="1">
      <protection locked="0"/>
    </xf>
    <xf numFmtId="0" fontId="5" fillId="4" borderId="17" xfId="0" applyFont="1" applyFill="1" applyBorder="1" applyAlignment="1">
      <alignment horizontal="right"/>
    </xf>
    <xf numFmtId="0" fontId="5" fillId="4" borderId="18" xfId="0" applyFont="1" applyFill="1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0" fillId="0" borderId="43" xfId="0" applyBorder="1" applyProtection="1">
      <protection locked="0"/>
    </xf>
    <xf numFmtId="2" fontId="0" fillId="0" borderId="44" xfId="0" applyNumberFormat="1" applyBorder="1" applyProtection="1">
      <protection locked="0"/>
    </xf>
    <xf numFmtId="0" fontId="8" fillId="8" borderId="0" xfId="0" applyFont="1" applyFill="1"/>
    <xf numFmtId="11" fontId="0" fillId="0" borderId="8" xfId="0" applyNumberFormat="1" applyBorder="1" applyProtection="1">
      <protection locked="0"/>
    </xf>
    <xf numFmtId="11" fontId="0" fillId="0" borderId="9" xfId="0" applyNumberFormat="1" applyBorder="1" applyProtection="1">
      <protection locked="0"/>
    </xf>
    <xf numFmtId="11" fontId="0" fillId="0" borderId="6" xfId="0" applyNumberFormat="1" applyBorder="1" applyAlignment="1" applyProtection="1">
      <alignment horizontal="center"/>
      <protection locked="0"/>
    </xf>
    <xf numFmtId="11" fontId="0" fillId="0" borderId="10" xfId="0" applyNumberFormat="1" applyBorder="1" applyAlignment="1" applyProtection="1">
      <alignment horizontal="center"/>
      <protection locked="0"/>
    </xf>
    <xf numFmtId="0" fontId="5" fillId="0" borderId="45" xfId="0" applyFont="1" applyBorder="1"/>
    <xf numFmtId="0" fontId="5" fillId="4" borderId="46" xfId="0" applyFont="1" applyFill="1" applyBorder="1"/>
    <xf numFmtId="0" fontId="5" fillId="3" borderId="17" xfId="0" applyFont="1" applyFill="1" applyBorder="1"/>
    <xf numFmtId="0" fontId="5" fillId="3" borderId="47" xfId="0" applyFont="1" applyFill="1" applyBorder="1"/>
    <xf numFmtId="0" fontId="0" fillId="0" borderId="48" xfId="0" applyBorder="1"/>
    <xf numFmtId="2" fontId="0" fillId="0" borderId="48" xfId="0" applyNumberFormat="1" applyBorder="1"/>
    <xf numFmtId="0" fontId="5" fillId="0" borderId="0" xfId="0" applyFont="1" applyAlignment="1">
      <alignment horizontal="right"/>
    </xf>
    <xf numFmtId="0" fontId="5" fillId="0" borderId="39" xfId="0" applyFont="1" applyBorder="1"/>
    <xf numFmtId="0" fontId="0" fillId="0" borderId="43" xfId="0" applyBorder="1"/>
    <xf numFmtId="2" fontId="0" fillId="0" borderId="44" xfId="0" applyNumberFormat="1" applyBorder="1"/>
    <xf numFmtId="0" fontId="0" fillId="0" borderId="36" xfId="0" applyBorder="1"/>
    <xf numFmtId="2" fontId="0" fillId="0" borderId="37" xfId="0" applyNumberFormat="1" applyBorder="1"/>
    <xf numFmtId="0" fontId="7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5" fillId="3" borderId="49" xfId="0" applyFont="1" applyFill="1" applyBorder="1" applyProtection="1">
      <protection locked="0"/>
    </xf>
    <xf numFmtId="0" fontId="5" fillId="3" borderId="50" xfId="0" applyFont="1" applyFill="1" applyBorder="1" applyProtection="1">
      <protection locked="0"/>
    </xf>
    <xf numFmtId="2" fontId="5" fillId="3" borderId="51" xfId="0" applyNumberFormat="1" applyFont="1" applyFill="1" applyBorder="1" applyProtection="1">
      <protection locked="0"/>
    </xf>
    <xf numFmtId="0" fontId="5" fillId="3" borderId="52" xfId="0" applyFont="1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2" fontId="5" fillId="0" borderId="53" xfId="0" applyNumberFormat="1" applyFont="1" applyBorder="1" applyProtection="1">
      <protection locked="0"/>
    </xf>
    <xf numFmtId="0" fontId="5" fillId="3" borderId="46" xfId="0" applyFont="1" applyFill="1" applyBorder="1"/>
    <xf numFmtId="2" fontId="5" fillId="3" borderId="18" xfId="0" applyNumberFormat="1" applyFont="1" applyFill="1" applyBorder="1" applyProtection="1">
      <protection locked="0"/>
    </xf>
    <xf numFmtId="2" fontId="5" fillId="5" borderId="23" xfId="0" applyNumberFormat="1" applyFont="1" applyFill="1" applyBorder="1" applyProtection="1">
      <protection locked="0"/>
    </xf>
    <xf numFmtId="2" fontId="5" fillId="5" borderId="25" xfId="0" applyNumberFormat="1" applyFont="1" applyFill="1" applyBorder="1" applyProtection="1">
      <protection locked="0"/>
    </xf>
    <xf numFmtId="2" fontId="5" fillId="0" borderId="27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0" fontId="5" fillId="0" borderId="0" xfId="0" applyFont="1" applyProtection="1">
      <protection hidden="1"/>
    </xf>
    <xf numFmtId="0" fontId="3" fillId="10" borderId="0" xfId="0" applyFont="1" applyFill="1" applyProtection="1">
      <protection locked="0"/>
    </xf>
    <xf numFmtId="0" fontId="0" fillId="10" borderId="4" xfId="0" applyFill="1" applyBorder="1" applyProtection="1">
      <protection locked="0"/>
    </xf>
    <xf numFmtId="0" fontId="0" fillId="10" borderId="0" xfId="0" applyFill="1" applyProtection="1">
      <protection locked="0"/>
    </xf>
    <xf numFmtId="0" fontId="3" fillId="10" borderId="4" xfId="0" applyFont="1" applyFill="1" applyBorder="1" applyProtection="1">
      <protection locked="0"/>
    </xf>
    <xf numFmtId="2" fontId="3" fillId="10" borderId="0" xfId="0" applyNumberFormat="1" applyFont="1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2" fontId="8" fillId="10" borderId="0" xfId="0" applyNumberFormat="1" applyFont="1" applyFill="1" applyProtection="1">
      <protection locked="0"/>
    </xf>
    <xf numFmtId="0" fontId="0" fillId="7" borderId="0" xfId="0" applyFill="1" applyAlignment="1" applyProtection="1">
      <alignment horizontal="right"/>
      <protection locked="0"/>
    </xf>
    <xf numFmtId="2" fontId="0" fillId="10" borderId="0" xfId="0" applyNumberFormat="1" applyFill="1" applyProtection="1">
      <protection locked="0"/>
    </xf>
    <xf numFmtId="0" fontId="13" fillId="0" borderId="0" xfId="0" applyFont="1"/>
    <xf numFmtId="0" fontId="0" fillId="4" borderId="0" xfId="0" applyFill="1"/>
    <xf numFmtId="0" fontId="13" fillId="6" borderId="0" xfId="0" applyFont="1" applyFill="1"/>
    <xf numFmtId="0" fontId="0" fillId="6" borderId="0" xfId="0" applyFill="1"/>
    <xf numFmtId="0" fontId="13" fillId="4" borderId="0" xfId="0" applyFont="1" applyFill="1"/>
    <xf numFmtId="2" fontId="0" fillId="10" borderId="0" xfId="0" applyNumberFormat="1" applyFill="1"/>
    <xf numFmtId="2" fontId="13" fillId="10" borderId="0" xfId="0" applyNumberFormat="1" applyFont="1" applyFill="1"/>
    <xf numFmtId="0" fontId="13" fillId="6" borderId="0" xfId="0" applyFont="1" applyFill="1" applyAlignment="1">
      <alignment horizontal="left"/>
    </xf>
    <xf numFmtId="0" fontId="13" fillId="4" borderId="0" xfId="0" applyFont="1" applyFill="1" applyProtection="1">
      <protection locked="0"/>
    </xf>
    <xf numFmtId="0" fontId="13" fillId="6" borderId="0" xfId="0" applyFont="1" applyFill="1" applyProtection="1">
      <protection locked="0"/>
    </xf>
    <xf numFmtId="2" fontId="13" fillId="10" borderId="0" xfId="0" applyNumberFormat="1" applyFont="1" applyFill="1" applyProtection="1">
      <protection locked="0"/>
    </xf>
    <xf numFmtId="2" fontId="0" fillId="10" borderId="8" xfId="0" applyNumberFormat="1" applyFill="1" applyBorder="1" applyProtection="1">
      <protection locked="0"/>
    </xf>
    <xf numFmtId="2" fontId="0" fillId="10" borderId="9" xfId="0" applyNumberFormat="1" applyFill="1" applyBorder="1" applyProtection="1">
      <protection hidden="1"/>
    </xf>
    <xf numFmtId="0" fontId="9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78106</xdr:colOff>
      <xdr:row>38</xdr:row>
      <xdr:rowOff>19050</xdr:rowOff>
    </xdr:from>
    <xdr:to>
      <xdr:col>7</xdr:col>
      <xdr:colOff>276225</xdr:colOff>
      <xdr:row>41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1D76004-9006-4A9C-940D-3D39CD46AF80}"/>
            </a:ext>
          </a:extLst>
        </xdr:cNvPr>
        <xdr:cNvSpPr/>
      </xdr:nvSpPr>
      <xdr:spPr>
        <a:xfrm>
          <a:off x="5193031" y="7258050"/>
          <a:ext cx="198119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2</xdr:col>
      <xdr:colOff>590550</xdr:colOff>
      <xdr:row>0</xdr:row>
      <xdr:rowOff>114300</xdr:rowOff>
    </xdr:from>
    <xdr:to>
      <xdr:col>4</xdr:col>
      <xdr:colOff>590550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CE6BB7-DE65-4BDB-B077-5B5C4CF3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14300"/>
          <a:ext cx="1323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39</xdr:row>
      <xdr:rowOff>47625</xdr:rowOff>
    </xdr:from>
    <xdr:to>
      <xdr:col>7</xdr:col>
      <xdr:colOff>257174</xdr:colOff>
      <xdr:row>42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79325F76-C8B4-4D7B-9F68-7DD0AFDED6CE}"/>
            </a:ext>
          </a:extLst>
        </xdr:cNvPr>
        <xdr:cNvSpPr/>
      </xdr:nvSpPr>
      <xdr:spPr>
        <a:xfrm>
          <a:off x="5219700" y="7477125"/>
          <a:ext cx="152399" cy="523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41</xdr:row>
      <xdr:rowOff>66676</xdr:rowOff>
    </xdr:from>
    <xdr:to>
      <xdr:col>4</xdr:col>
      <xdr:colOff>866774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629D96-BD9E-4028-9F6C-1726A5BB8727}"/>
            </a:ext>
          </a:extLst>
        </xdr:cNvPr>
        <xdr:cNvSpPr txBox="1"/>
      </xdr:nvSpPr>
      <xdr:spPr>
        <a:xfrm>
          <a:off x="2228849" y="7505701"/>
          <a:ext cx="1209675" cy="428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  <a:r>
            <a:rPr lang="en-US" sz="800" baseline="0"/>
            <a:t> </a:t>
          </a:r>
          <a:r>
            <a:rPr lang="en-US" sz="800"/>
            <a:t> Funds</a:t>
          </a:r>
        </a:p>
        <a:p>
          <a:endParaRPr lang="en-US" sz="8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41</xdr:row>
      <xdr:rowOff>76200</xdr:rowOff>
    </xdr:from>
    <xdr:to>
      <xdr:col>4</xdr:col>
      <xdr:colOff>885825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F03B48-BA92-4580-80AD-AE83E17602B6}"/>
            </a:ext>
          </a:extLst>
        </xdr:cNvPr>
        <xdr:cNvSpPr txBox="1"/>
      </xdr:nvSpPr>
      <xdr:spPr>
        <a:xfrm>
          <a:off x="2257425" y="7515225"/>
          <a:ext cx="120015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41</xdr:row>
      <xdr:rowOff>142875</xdr:rowOff>
    </xdr:from>
    <xdr:to>
      <xdr:col>4</xdr:col>
      <xdr:colOff>895350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B1A1E-97DA-4832-8A20-2027604A1900}"/>
            </a:ext>
          </a:extLst>
        </xdr:cNvPr>
        <xdr:cNvSpPr txBox="1"/>
      </xdr:nvSpPr>
      <xdr:spPr>
        <a:xfrm>
          <a:off x="2162175" y="7581900"/>
          <a:ext cx="1304925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800"/>
            </a:lnSpc>
          </a:pPr>
          <a:r>
            <a:rPr lang="en-US" sz="800"/>
            <a:t>Payable to:</a:t>
          </a:r>
          <a:r>
            <a:rPr lang="en-US" sz="800" baseline="0"/>
            <a:t> Cement Masons  Funds</a:t>
          </a:r>
        </a:p>
        <a:p>
          <a:pPr>
            <a:lnSpc>
              <a:spcPts val="800"/>
            </a:lnSpc>
          </a:pPr>
          <a:endParaRPr lang="en-US" sz="8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257176</xdr:colOff>
      <xdr:row>41</xdr:row>
      <xdr:rowOff>76200</xdr:rowOff>
    </xdr:from>
    <xdr:to>
      <xdr:col>4</xdr:col>
      <xdr:colOff>904874</xdr:colOff>
      <xdr:row>43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9196F1-45AD-452A-9CAD-57FA0031A5E5}"/>
            </a:ext>
          </a:extLst>
        </xdr:cNvPr>
        <xdr:cNvSpPr txBox="1"/>
      </xdr:nvSpPr>
      <xdr:spPr>
        <a:xfrm>
          <a:off x="2085976" y="7515225"/>
          <a:ext cx="1390648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  Funds</a:t>
          </a:r>
        </a:p>
        <a:p>
          <a:endParaRPr lang="en-US" sz="8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41</xdr:row>
      <xdr:rowOff>76200</xdr:rowOff>
    </xdr:from>
    <xdr:to>
      <xdr:col>4</xdr:col>
      <xdr:colOff>904875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0646A1-D13E-4076-9651-50569BDA8DEC}"/>
            </a:ext>
          </a:extLst>
        </xdr:cNvPr>
        <xdr:cNvSpPr txBox="1"/>
      </xdr:nvSpPr>
      <xdr:spPr>
        <a:xfrm>
          <a:off x="2276475" y="7515225"/>
          <a:ext cx="120015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</a:t>
          </a:r>
          <a:r>
            <a:rPr lang="en-US" sz="800" baseline="0"/>
            <a:t> to: Cement Masons Funds</a:t>
          </a:r>
        </a:p>
        <a:p>
          <a:endParaRPr lang="en-US" sz="8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41</xdr:row>
      <xdr:rowOff>161925</xdr:rowOff>
    </xdr:from>
    <xdr:to>
      <xdr:col>4</xdr:col>
      <xdr:colOff>885825</xdr:colOff>
      <xdr:row>43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74F4EF-30AC-49BE-91B8-27142B3E8D94}"/>
            </a:ext>
          </a:extLst>
        </xdr:cNvPr>
        <xdr:cNvSpPr txBox="1"/>
      </xdr:nvSpPr>
      <xdr:spPr>
        <a:xfrm>
          <a:off x="1971675" y="7600950"/>
          <a:ext cx="14859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</a:p>
        <a:p>
          <a:r>
            <a:rPr lang="en-US" sz="800" baseline="0"/>
            <a:t>                      Funds</a:t>
          </a:r>
        </a:p>
        <a:p>
          <a:endParaRPr lang="en-US" sz="8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41</xdr:row>
      <xdr:rowOff>76201</xdr:rowOff>
    </xdr:from>
    <xdr:to>
      <xdr:col>4</xdr:col>
      <xdr:colOff>885825</xdr:colOff>
      <xdr:row>43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CC6D6F-2D0C-4D13-817E-9D8B8D44712B}"/>
            </a:ext>
          </a:extLst>
        </xdr:cNvPr>
        <xdr:cNvSpPr txBox="1"/>
      </xdr:nvSpPr>
      <xdr:spPr>
        <a:xfrm>
          <a:off x="2247900" y="7515226"/>
          <a:ext cx="120967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  <a:r>
            <a:rPr lang="en-US" sz="800" baseline="0"/>
            <a:t> </a:t>
          </a:r>
          <a:r>
            <a:rPr lang="en-US" sz="800"/>
            <a:t>Funds</a:t>
          </a:r>
        </a:p>
        <a:p>
          <a:endParaRPr lang="en-US" sz="8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41</xdr:row>
      <xdr:rowOff>142875</xdr:rowOff>
    </xdr:from>
    <xdr:to>
      <xdr:col>5</xdr:col>
      <xdr:colOff>0</xdr:colOff>
      <xdr:row>43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C7775B-8447-4B40-87B9-B758770E69BD}"/>
            </a:ext>
          </a:extLst>
        </xdr:cNvPr>
        <xdr:cNvSpPr txBox="1"/>
      </xdr:nvSpPr>
      <xdr:spPr>
        <a:xfrm>
          <a:off x="2324100" y="7581900"/>
          <a:ext cx="1181100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 : Cement Masons</a:t>
          </a:r>
          <a:r>
            <a:rPr lang="en-US" sz="800" baseline="0"/>
            <a:t> </a:t>
          </a:r>
          <a:r>
            <a:rPr lang="en-US" sz="800"/>
            <a:t>Funds</a:t>
          </a:r>
        </a:p>
        <a:p>
          <a:endParaRPr lang="en-US" sz="8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43</xdr:row>
      <xdr:rowOff>104775</xdr:rowOff>
    </xdr:from>
    <xdr:to>
      <xdr:col>4</xdr:col>
      <xdr:colOff>876300</xdr:colOff>
      <xdr:row>46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DC92B0-5178-4BFD-AE94-D8D38832271B}"/>
            </a:ext>
          </a:extLst>
        </xdr:cNvPr>
        <xdr:cNvSpPr txBox="1"/>
      </xdr:nvSpPr>
      <xdr:spPr>
        <a:xfrm>
          <a:off x="2247901" y="7543800"/>
          <a:ext cx="1200149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40</xdr:row>
      <xdr:rowOff>104775</xdr:rowOff>
    </xdr:from>
    <xdr:to>
      <xdr:col>4</xdr:col>
      <xdr:colOff>876300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02C0F-101B-408C-8F6F-37EAD4D38908}"/>
            </a:ext>
          </a:extLst>
        </xdr:cNvPr>
        <xdr:cNvSpPr txBox="1"/>
      </xdr:nvSpPr>
      <xdr:spPr>
        <a:xfrm>
          <a:off x="2247901" y="7724775"/>
          <a:ext cx="1200149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78106</xdr:colOff>
      <xdr:row>40</xdr:row>
      <xdr:rowOff>19050</xdr:rowOff>
    </xdr:from>
    <xdr:to>
      <xdr:col>7</xdr:col>
      <xdr:colOff>276225</xdr:colOff>
      <xdr:row>43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B0273A29-24A2-4A25-BE86-363D1DB7E1F3}"/>
            </a:ext>
          </a:extLst>
        </xdr:cNvPr>
        <xdr:cNvSpPr/>
      </xdr:nvSpPr>
      <xdr:spPr>
        <a:xfrm>
          <a:off x="5193031" y="7448550"/>
          <a:ext cx="198119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2</xdr:col>
      <xdr:colOff>590550</xdr:colOff>
      <xdr:row>0</xdr:row>
      <xdr:rowOff>114300</xdr:rowOff>
    </xdr:from>
    <xdr:to>
      <xdr:col>4</xdr:col>
      <xdr:colOff>590550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5F66F0-362F-41B7-AE52-F1FA00AC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14300"/>
          <a:ext cx="1323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41</xdr:row>
      <xdr:rowOff>47625</xdr:rowOff>
    </xdr:from>
    <xdr:to>
      <xdr:col>7</xdr:col>
      <xdr:colOff>257174</xdr:colOff>
      <xdr:row>44</xdr:row>
      <xdr:rowOff>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72EFBB48-938B-426D-BF92-638F1A61E909}"/>
            </a:ext>
          </a:extLst>
        </xdr:cNvPr>
        <xdr:cNvSpPr/>
      </xdr:nvSpPr>
      <xdr:spPr>
        <a:xfrm>
          <a:off x="5248275" y="7858125"/>
          <a:ext cx="152399" cy="523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41</xdr:row>
      <xdr:rowOff>104775</xdr:rowOff>
    </xdr:from>
    <xdr:to>
      <xdr:col>4</xdr:col>
      <xdr:colOff>876300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BC1E3-59AD-4184-9940-F22B0524F415}"/>
            </a:ext>
          </a:extLst>
        </xdr:cNvPr>
        <xdr:cNvSpPr txBox="1"/>
      </xdr:nvSpPr>
      <xdr:spPr>
        <a:xfrm>
          <a:off x="2247901" y="7915275"/>
          <a:ext cx="1200149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40</xdr:row>
      <xdr:rowOff>104775</xdr:rowOff>
    </xdr:from>
    <xdr:to>
      <xdr:col>4</xdr:col>
      <xdr:colOff>876300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7350D2-A455-4907-80F0-17A2AAD130A1}"/>
            </a:ext>
          </a:extLst>
        </xdr:cNvPr>
        <xdr:cNvSpPr txBox="1"/>
      </xdr:nvSpPr>
      <xdr:spPr>
        <a:xfrm>
          <a:off x="2247901" y="7543800"/>
          <a:ext cx="1200149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0</xdr:rowOff>
    </xdr:from>
    <xdr:to>
      <xdr:col>9</xdr:col>
      <xdr:colOff>76200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75E40-00BE-4C93-BBA4-D7D58F2E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866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78106</xdr:colOff>
      <xdr:row>39</xdr:row>
      <xdr:rowOff>19050</xdr:rowOff>
    </xdr:from>
    <xdr:to>
      <xdr:col>7</xdr:col>
      <xdr:colOff>276225</xdr:colOff>
      <xdr:row>42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C09C06E9-9294-4B55-8147-7E47BFD84CC7}"/>
            </a:ext>
          </a:extLst>
        </xdr:cNvPr>
        <xdr:cNvSpPr/>
      </xdr:nvSpPr>
      <xdr:spPr>
        <a:xfrm>
          <a:off x="5193031" y="6991350"/>
          <a:ext cx="198119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78106</xdr:colOff>
      <xdr:row>38</xdr:row>
      <xdr:rowOff>19050</xdr:rowOff>
    </xdr:from>
    <xdr:to>
      <xdr:col>7</xdr:col>
      <xdr:colOff>276225</xdr:colOff>
      <xdr:row>41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F305896E-FD6B-4E21-9E11-8625A2E6F15F}"/>
            </a:ext>
          </a:extLst>
        </xdr:cNvPr>
        <xdr:cNvSpPr/>
      </xdr:nvSpPr>
      <xdr:spPr>
        <a:xfrm>
          <a:off x="5193031" y="7258050"/>
          <a:ext cx="198119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2</xdr:col>
      <xdr:colOff>590550</xdr:colOff>
      <xdr:row>0</xdr:row>
      <xdr:rowOff>114300</xdr:rowOff>
    </xdr:from>
    <xdr:to>
      <xdr:col>4</xdr:col>
      <xdr:colOff>590550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F387C4-046C-45A6-B572-EF8DA1A49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14300"/>
          <a:ext cx="1323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39</xdr:row>
      <xdr:rowOff>47625</xdr:rowOff>
    </xdr:from>
    <xdr:to>
      <xdr:col>7</xdr:col>
      <xdr:colOff>257174</xdr:colOff>
      <xdr:row>42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43687EB3-A893-447A-88DB-1EAAEDDA7E57}"/>
            </a:ext>
          </a:extLst>
        </xdr:cNvPr>
        <xdr:cNvSpPr/>
      </xdr:nvSpPr>
      <xdr:spPr>
        <a:xfrm>
          <a:off x="5219700" y="7477125"/>
          <a:ext cx="152399" cy="523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0</xdr:rowOff>
    </xdr:from>
    <xdr:to>
      <xdr:col>9</xdr:col>
      <xdr:colOff>76200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2B56A-C5B7-418F-802D-3C7576974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1171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78106</xdr:colOff>
      <xdr:row>39</xdr:row>
      <xdr:rowOff>19050</xdr:rowOff>
    </xdr:from>
    <xdr:to>
      <xdr:col>7</xdr:col>
      <xdr:colOff>276225</xdr:colOff>
      <xdr:row>42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6977D05-22FA-489F-98D9-11B0B7F30353}"/>
            </a:ext>
          </a:extLst>
        </xdr:cNvPr>
        <xdr:cNvSpPr/>
      </xdr:nvSpPr>
      <xdr:spPr>
        <a:xfrm>
          <a:off x="5193031" y="7448550"/>
          <a:ext cx="198119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41</xdr:row>
      <xdr:rowOff>133350</xdr:rowOff>
    </xdr:from>
    <xdr:to>
      <xdr:col>4</xdr:col>
      <xdr:colOff>895350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A9A56A-006D-4BCD-9B37-D7972EB0E606}"/>
            </a:ext>
          </a:extLst>
        </xdr:cNvPr>
        <xdr:cNvSpPr txBox="1"/>
      </xdr:nvSpPr>
      <xdr:spPr>
        <a:xfrm>
          <a:off x="2047875" y="7572375"/>
          <a:ext cx="14192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</a:p>
        <a:p>
          <a:r>
            <a:rPr lang="en-US" sz="800"/>
            <a:t>                       Funds</a:t>
          </a:r>
        </a:p>
        <a:p>
          <a:endParaRPr lang="en-US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41</xdr:row>
      <xdr:rowOff>114301</xdr:rowOff>
    </xdr:from>
    <xdr:to>
      <xdr:col>4</xdr:col>
      <xdr:colOff>904875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861381-B04C-4E3F-8CCB-2C186BB8DDF1}"/>
            </a:ext>
          </a:extLst>
        </xdr:cNvPr>
        <xdr:cNvSpPr txBox="1"/>
      </xdr:nvSpPr>
      <xdr:spPr>
        <a:xfrm>
          <a:off x="2066925" y="7553326"/>
          <a:ext cx="1409700" cy="457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</a:p>
        <a:p>
          <a:r>
            <a:rPr lang="en-US" sz="800" baseline="0"/>
            <a:t>                       Funds</a:t>
          </a:r>
        </a:p>
        <a:p>
          <a:endParaRPr lang="en-US" sz="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41</xdr:row>
      <xdr:rowOff>66675</xdr:rowOff>
    </xdr:from>
    <xdr:to>
      <xdr:col>4</xdr:col>
      <xdr:colOff>885824</xdr:colOff>
      <xdr:row>43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3A8E51-6E13-4C5C-BBAB-368B4E2AEDBE}"/>
            </a:ext>
          </a:extLst>
        </xdr:cNvPr>
        <xdr:cNvSpPr txBox="1"/>
      </xdr:nvSpPr>
      <xdr:spPr>
        <a:xfrm>
          <a:off x="2190749" y="7505700"/>
          <a:ext cx="126682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 to: Cement Masons</a:t>
          </a:r>
          <a:r>
            <a:rPr lang="en-US" sz="800" baseline="0"/>
            <a:t> Funds</a:t>
          </a:r>
        </a:p>
        <a:p>
          <a:endParaRPr lang="en-US" sz="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41</xdr:row>
      <xdr:rowOff>161925</xdr:rowOff>
    </xdr:from>
    <xdr:to>
      <xdr:col>4</xdr:col>
      <xdr:colOff>904875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14FEDF-9A67-40E0-BECC-19933617AAA9}"/>
            </a:ext>
          </a:extLst>
        </xdr:cNvPr>
        <xdr:cNvSpPr txBox="1"/>
      </xdr:nvSpPr>
      <xdr:spPr>
        <a:xfrm>
          <a:off x="2066925" y="7600950"/>
          <a:ext cx="14097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Payable</a:t>
          </a:r>
          <a:r>
            <a:rPr lang="en-US" sz="800" baseline="0"/>
            <a:t> to: Cement Masons</a:t>
          </a:r>
        </a:p>
        <a:p>
          <a:r>
            <a:rPr lang="en-US" sz="800" baseline="0"/>
            <a:t>                      Funds</a:t>
          </a:r>
        </a:p>
        <a:p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mentmasonslocal111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ementmasonslocal111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cementmasonslocal111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cementmasonslocal111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cementmasonslocal111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cementmasonslocal111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cementmasonslocal111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cementmasonslocal111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mailto:cementmasonslocal111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ementmasonslocal111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ementmasonslocal111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mentmasonslocal111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ementmasonslocal111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cementmasonslocal111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mentmasonslocal11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cementmasonslocal11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cementmasonslocal111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ementmasonslocal111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mentmasonslocal111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cementmasonslocal111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cementmasonslocal1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183A-6F7F-4E83-A483-36F542989BD3}">
  <sheetPr codeName="Sheet1"/>
  <dimension ref="A2:O56"/>
  <sheetViews>
    <sheetView topLeftCell="A19" workbookViewId="0">
      <selection activeCell="F46" sqref="F46"/>
    </sheetView>
  </sheetViews>
  <sheetFormatPr defaultRowHeight="15" x14ac:dyDescent="0.25"/>
  <cols>
    <col min="1" max="3" width="9.140625" style="3"/>
    <col min="4" max="4" width="10.710937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0.710937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0.710937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0.710937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0.710937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0.710937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0.710937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0.710937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0.710937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0.710937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0.710937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0.710937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0.710937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0.710937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0.710937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0.710937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0.710937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0.710937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0.710937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0.710937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0.710937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0.710937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0.710937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0.710937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0.710937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0.710937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0.710937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0.710937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0.710937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0.710937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0.710937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0.710937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0.710937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0.710937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0.710937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0.710937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0.710937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0.710937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0.710937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0.710937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0.710937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0.710937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0.710937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0.710937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0.710937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0.710937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0.710937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0.710937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0.710937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0.710937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0.710937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0.710937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0.710937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0.710937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0.710937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0.710937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0.710937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0.710937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0.710937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0.710937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0.710937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0.710937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0.710937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0.710937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1" x14ac:dyDescent="0.25">
      <c r="A2" s="1" t="s">
        <v>0</v>
      </c>
      <c r="B2" s="2"/>
      <c r="C2" s="2"/>
      <c r="F2" s="1" t="s">
        <v>1</v>
      </c>
      <c r="G2" s="1" t="s">
        <v>2</v>
      </c>
      <c r="H2" s="1"/>
      <c r="I2" s="2"/>
    </row>
    <row r="3" spans="1:11" x14ac:dyDescent="0.25">
      <c r="A3" s="1" t="s">
        <v>3</v>
      </c>
      <c r="B3" s="2"/>
      <c r="C3" s="2"/>
      <c r="F3" s="1" t="s">
        <v>4</v>
      </c>
      <c r="G3" s="1" t="s">
        <v>5</v>
      </c>
      <c r="H3" s="1"/>
      <c r="I3" s="2"/>
    </row>
    <row r="4" spans="1:11" x14ac:dyDescent="0.25">
      <c r="A4" s="1" t="s">
        <v>6</v>
      </c>
      <c r="B4" s="2"/>
      <c r="C4" s="2"/>
      <c r="D4" s="4"/>
      <c r="F4" s="1" t="s">
        <v>7</v>
      </c>
      <c r="G4" s="5" t="s">
        <v>8</v>
      </c>
      <c r="H4" s="2"/>
      <c r="I4" s="2"/>
      <c r="K4" s="3" t="s">
        <v>117</v>
      </c>
    </row>
    <row r="5" spans="1:11" x14ac:dyDescent="0.25">
      <c r="A5" s="1"/>
      <c r="B5" s="2"/>
      <c r="C5" s="2"/>
      <c r="D5" s="2"/>
      <c r="E5" s="2"/>
      <c r="F5" s="1"/>
      <c r="G5" s="1"/>
      <c r="H5" s="1"/>
      <c r="I5" s="2"/>
      <c r="J5" s="2"/>
    </row>
    <row r="6" spans="1:11" x14ac:dyDescent="0.25">
      <c r="A6" s="4" t="s">
        <v>119</v>
      </c>
      <c r="B6" s="2"/>
      <c r="C6" s="2"/>
      <c r="D6" s="2"/>
      <c r="E6" s="2"/>
      <c r="F6" s="1"/>
      <c r="G6" s="1"/>
      <c r="H6" s="1"/>
      <c r="I6" s="2"/>
      <c r="J6" s="2"/>
    </row>
    <row r="7" spans="1:11" x14ac:dyDescent="0.25">
      <c r="A7" s="1"/>
      <c r="B7" s="2"/>
      <c r="C7" s="2"/>
      <c r="D7" s="2"/>
      <c r="E7" s="2"/>
      <c r="F7" s="1"/>
      <c r="G7" s="5"/>
      <c r="H7" s="2"/>
      <c r="I7" s="2"/>
      <c r="J7" s="2"/>
    </row>
    <row r="8" spans="1:11" x14ac:dyDescent="0.25">
      <c r="A8" s="6" t="s">
        <v>10</v>
      </c>
      <c r="B8" s="6"/>
      <c r="C8" s="6"/>
      <c r="D8" s="6"/>
      <c r="E8" s="6"/>
    </row>
    <row r="9" spans="1:11" x14ac:dyDescent="0.25">
      <c r="A9" s="6" t="s">
        <v>11</v>
      </c>
      <c r="B9" s="6"/>
      <c r="C9" s="6"/>
      <c r="D9" s="6"/>
      <c r="E9" s="6"/>
    </row>
    <row r="10" spans="1:11" x14ac:dyDescent="0.25">
      <c r="A10" s="4"/>
      <c r="F10" s="7" t="s">
        <v>120</v>
      </c>
    </row>
    <row r="11" spans="1:11" x14ac:dyDescent="0.25">
      <c r="A11" s="8" t="s">
        <v>12</v>
      </c>
      <c r="B11" s="9"/>
      <c r="C11" s="9"/>
      <c r="D11" s="9"/>
      <c r="E11" s="9"/>
      <c r="F11" s="9"/>
      <c r="G11" s="9"/>
      <c r="H11" s="9"/>
      <c r="I11" s="9"/>
    </row>
    <row r="12" spans="1:11" x14ac:dyDescent="0.25">
      <c r="A12" s="8" t="s">
        <v>13</v>
      </c>
      <c r="B12" s="9"/>
      <c r="C12" s="9"/>
      <c r="D12" s="9"/>
      <c r="E12" s="9"/>
      <c r="F12" s="9"/>
      <c r="G12" s="9"/>
      <c r="H12" s="9"/>
      <c r="I12" s="9"/>
    </row>
    <row r="13" spans="1:11" x14ac:dyDescent="0.25">
      <c r="G13" s="10" t="s">
        <v>14</v>
      </c>
      <c r="H13" s="10" t="s">
        <v>14</v>
      </c>
    </row>
    <row r="14" spans="1:11" x14ac:dyDescent="0.25">
      <c r="A14" s="3" t="s">
        <v>15</v>
      </c>
      <c r="D14" s="11"/>
      <c r="E14" s="12" t="s">
        <v>16</v>
      </c>
      <c r="F14" s="12" t="s">
        <v>17</v>
      </c>
      <c r="G14" s="12" t="s">
        <v>18</v>
      </c>
      <c r="H14" s="12" t="s">
        <v>19</v>
      </c>
      <c r="I14" s="13" t="s">
        <v>20</v>
      </c>
    </row>
    <row r="15" spans="1:11" x14ac:dyDescent="0.25">
      <c r="A15" s="14" t="s">
        <v>21</v>
      </c>
      <c r="B15" s="14"/>
      <c r="C15" s="14"/>
      <c r="D15" s="15"/>
      <c r="E15" s="16" t="s">
        <v>22</v>
      </c>
      <c r="F15" s="16" t="s">
        <v>23</v>
      </c>
      <c r="G15" s="16" t="s">
        <v>24</v>
      </c>
      <c r="H15" s="16" t="s">
        <v>23</v>
      </c>
      <c r="I15" s="17" t="s">
        <v>25</v>
      </c>
    </row>
    <row r="16" spans="1:11" ht="15" customHeight="1" x14ac:dyDescent="0.25">
      <c r="A16" s="23"/>
      <c r="B16" s="18"/>
      <c r="C16" s="23"/>
      <c r="D16" s="19"/>
      <c r="E16" s="24"/>
      <c r="F16" s="25"/>
      <c r="G16" s="25"/>
      <c r="H16" s="21"/>
      <c r="I16" s="22">
        <f t="shared" ref="I16:I31" si="0">F16+(G16*1.5)+(H16*2)</f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71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27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23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23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23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27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27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23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3"/>
      <c r="B30" s="18"/>
      <c r="C30" s="18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23"/>
      <c r="B31" s="18"/>
      <c r="C31" s="1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>
        <f>SUM(F16:F31)</f>
        <v>0</v>
      </c>
      <c r="G32" s="25">
        <f>SUM(G16:G31)</f>
        <v>0</v>
      </c>
      <c r="H32" s="25">
        <f>SUM(H16:H31)</f>
        <v>0</v>
      </c>
      <c r="I32" s="26">
        <f>SUM(I16:I31)</f>
        <v>0</v>
      </c>
    </row>
    <row r="33" spans="1:15" ht="15" customHeight="1" x14ac:dyDescent="0.25">
      <c r="A33" s="6" t="s">
        <v>26</v>
      </c>
      <c r="B33" s="6"/>
      <c r="C33" s="6"/>
      <c r="D33" s="6"/>
      <c r="E33" s="6"/>
      <c r="F33" s="26"/>
      <c r="G33" s="30">
        <f>F32</f>
        <v>0</v>
      </c>
    </row>
    <row r="34" spans="1:15" ht="15" customHeight="1" x14ac:dyDescent="0.25">
      <c r="A34" s="6" t="s">
        <v>27</v>
      </c>
      <c r="B34" s="6"/>
      <c r="C34" s="6"/>
      <c r="D34" s="6"/>
      <c r="E34" s="6"/>
      <c r="F34" s="26">
        <f>SUM(G16:G31)</f>
        <v>0</v>
      </c>
      <c r="G34" s="30">
        <f>F34*1.5</f>
        <v>0</v>
      </c>
    </row>
    <row r="35" spans="1:15" ht="15" customHeight="1" x14ac:dyDescent="0.25">
      <c r="A35" s="6" t="s">
        <v>28</v>
      </c>
      <c r="B35" s="6"/>
      <c r="C35" s="6"/>
      <c r="D35" s="6"/>
      <c r="E35" s="6"/>
      <c r="F35" s="26">
        <f>SUM(H16:H31)</f>
        <v>0</v>
      </c>
      <c r="G35" s="30">
        <f>F35*2</f>
        <v>0</v>
      </c>
    </row>
    <row r="36" spans="1:15" ht="15" customHeight="1" thickBot="1" x14ac:dyDescent="0.3">
      <c r="A36" s="6" t="s">
        <v>29</v>
      </c>
      <c r="B36" s="6"/>
      <c r="C36" s="6"/>
      <c r="D36" s="6"/>
      <c r="E36" s="6"/>
      <c r="F36" s="26"/>
      <c r="G36" s="30">
        <f>SUM(G33:G35)</f>
        <v>0</v>
      </c>
    </row>
    <row r="37" spans="1:15" ht="15" customHeight="1" x14ac:dyDescent="0.25">
      <c r="A37" s="31" t="s">
        <v>121</v>
      </c>
      <c r="B37" s="32"/>
      <c r="C37" s="32"/>
      <c r="D37" s="32"/>
      <c r="E37" s="33"/>
      <c r="F37" s="34"/>
      <c r="G37" s="35">
        <f>G36*64.57*0.045</f>
        <v>0</v>
      </c>
      <c r="H37" s="36" t="s">
        <v>30</v>
      </c>
      <c r="I37" s="36"/>
      <c r="L37" s="3">
        <v>37.880000000000003</v>
      </c>
    </row>
    <row r="38" spans="1:15" ht="15" customHeight="1" x14ac:dyDescent="0.25">
      <c r="A38" s="37" t="s">
        <v>31</v>
      </c>
      <c r="B38" s="38"/>
      <c r="C38" s="38"/>
      <c r="D38" s="39"/>
      <c r="E38" s="40"/>
      <c r="F38" s="34"/>
      <c r="G38" s="35">
        <f>G36*0.2</f>
        <v>0</v>
      </c>
      <c r="H38" s="41"/>
      <c r="I38" s="185">
        <f>SUM(G37:G39)</f>
        <v>0</v>
      </c>
      <c r="L38" s="3">
        <f>24.22-4.78</f>
        <v>19.439999999999998</v>
      </c>
    </row>
    <row r="39" spans="1:15" ht="15" customHeight="1" thickBot="1" x14ac:dyDescent="0.3">
      <c r="A39" s="42" t="s">
        <v>32</v>
      </c>
      <c r="B39" s="42"/>
      <c r="C39" s="42"/>
      <c r="D39" s="43"/>
      <c r="E39" s="44"/>
      <c r="F39" s="34"/>
      <c r="G39" s="35">
        <f>G36*0.05</f>
        <v>0</v>
      </c>
      <c r="H39" s="45"/>
      <c r="I39" s="46"/>
      <c r="L39" s="3">
        <v>7.25</v>
      </c>
      <c r="N39" s="3">
        <v>37.880000000000003</v>
      </c>
    </row>
    <row r="40" spans="1:15" ht="15" customHeight="1" thickTop="1" x14ac:dyDescent="0.25">
      <c r="A40" s="47" t="s">
        <v>123</v>
      </c>
      <c r="B40" s="48"/>
      <c r="C40" s="48"/>
      <c r="D40" s="48"/>
      <c r="E40" s="49"/>
      <c r="F40" s="201"/>
      <c r="G40" s="202">
        <f>G36*19.44</f>
        <v>0</v>
      </c>
      <c r="H40" s="50" t="s">
        <v>33</v>
      </c>
      <c r="I40" s="51"/>
      <c r="L40" s="3">
        <f>SUM(L37:L39)</f>
        <v>64.569999999999993</v>
      </c>
      <c r="N40" s="3">
        <v>-33.1</v>
      </c>
    </row>
    <row r="41" spans="1:15" ht="15" customHeight="1" x14ac:dyDescent="0.25">
      <c r="A41" s="52" t="s">
        <v>34</v>
      </c>
      <c r="B41" s="53"/>
      <c r="C41" s="53"/>
      <c r="D41" s="54"/>
      <c r="E41" s="55"/>
      <c r="F41" s="34"/>
      <c r="G41" s="35">
        <f>G36*7.25</f>
        <v>0</v>
      </c>
      <c r="H41" s="50" t="s">
        <v>35</v>
      </c>
      <c r="I41" s="56" t="s">
        <v>36</v>
      </c>
      <c r="N41" s="3">
        <f>SUM(N39:N40)</f>
        <v>4.7800000000000011</v>
      </c>
    </row>
    <row r="42" spans="1:15" ht="15" customHeight="1" thickBot="1" x14ac:dyDescent="0.3">
      <c r="A42" s="57" t="s">
        <v>118</v>
      </c>
      <c r="B42" s="58"/>
      <c r="C42" s="58"/>
      <c r="D42" s="58"/>
      <c r="E42" s="59"/>
      <c r="F42" s="60"/>
      <c r="G42" s="61">
        <f>G36*1.7</f>
        <v>0</v>
      </c>
      <c r="H42" s="186" t="s">
        <v>37</v>
      </c>
      <c r="I42" s="187">
        <f>SUM(G40:G42)</f>
        <v>0</v>
      </c>
    </row>
    <row r="43" spans="1:15" ht="15" customHeight="1" thickTop="1" thickBot="1" x14ac:dyDescent="0.3">
      <c r="A43" s="6" t="s">
        <v>38</v>
      </c>
      <c r="B43" s="6"/>
      <c r="C43" s="6"/>
      <c r="D43" s="6"/>
      <c r="E43" s="6"/>
      <c r="F43" s="62"/>
      <c r="G43" s="63">
        <f>I38+I42</f>
        <v>0</v>
      </c>
      <c r="I43" s="64"/>
      <c r="K43" s="64"/>
      <c r="L43" s="3">
        <v>24.22</v>
      </c>
      <c r="M43" s="6"/>
      <c r="O43" s="6"/>
    </row>
    <row r="44" spans="1:15" ht="15" customHeight="1" x14ac:dyDescent="0.25">
      <c r="A44" s="6"/>
      <c r="B44" s="6"/>
      <c r="C44" s="6"/>
      <c r="D44" s="6"/>
      <c r="E44" s="6"/>
      <c r="F44" s="64"/>
      <c r="G44" s="110"/>
      <c r="I44" s="64"/>
      <c r="K44" s="64"/>
      <c r="L44" s="3">
        <v>-4.78</v>
      </c>
      <c r="M44" s="6"/>
      <c r="O44" s="6"/>
    </row>
    <row r="45" spans="1:15" ht="15.75" thickBot="1" x14ac:dyDescent="0.3">
      <c r="A45" s="65" t="s">
        <v>39</v>
      </c>
      <c r="B45" s="65"/>
      <c r="C45" s="65"/>
      <c r="E45" s="83"/>
      <c r="F45" s="68"/>
      <c r="G45" s="67"/>
      <c r="H45" s="83"/>
      <c r="I45" s="84"/>
      <c r="K45" s="64"/>
      <c r="L45" s="3">
        <f>SUM(L43:L44)</f>
        <v>19.439999999999998</v>
      </c>
    </row>
    <row r="47" spans="1:15" x14ac:dyDescent="0.25">
      <c r="A47" s="2" t="s">
        <v>40</v>
      </c>
      <c r="C47" s="14"/>
      <c r="D47" s="14"/>
      <c r="E47" s="14"/>
      <c r="F47" s="14"/>
      <c r="G47" s="14"/>
      <c r="H47" s="14"/>
      <c r="I47" s="14"/>
    </row>
    <row r="49" spans="1:9" x14ac:dyDescent="0.25">
      <c r="A49" s="2" t="s">
        <v>41</v>
      </c>
      <c r="C49" s="14"/>
      <c r="D49" s="14"/>
      <c r="E49" s="14"/>
      <c r="F49" s="14"/>
      <c r="G49" s="85"/>
      <c r="H49" s="14"/>
      <c r="I49" s="14"/>
    </row>
    <row r="50" spans="1:9" x14ac:dyDescent="0.25">
      <c r="A50" s="2"/>
      <c r="G50" s="2"/>
    </row>
    <row r="51" spans="1:9" x14ac:dyDescent="0.25">
      <c r="A51" s="181" t="s">
        <v>42</v>
      </c>
      <c r="B51" s="183"/>
      <c r="C51" s="182"/>
      <c r="D51" s="182"/>
      <c r="E51" s="182"/>
      <c r="F51" s="182"/>
      <c r="G51" s="184"/>
      <c r="H51" s="182"/>
      <c r="I51" s="182"/>
    </row>
    <row r="52" spans="1:9" x14ac:dyDescent="0.25">
      <c r="H52" s="3" t="s">
        <v>116</v>
      </c>
    </row>
    <row r="53" spans="1:9" x14ac:dyDescent="0.25">
      <c r="A53" s="3" t="s">
        <v>52</v>
      </c>
    </row>
    <row r="54" spans="1:9" x14ac:dyDescent="0.25">
      <c r="A54" s="3" t="s">
        <v>53</v>
      </c>
    </row>
    <row r="55" spans="1:9" x14ac:dyDescent="0.25">
      <c r="A55" s="70" t="s">
        <v>43</v>
      </c>
    </row>
    <row r="56" spans="1:9" x14ac:dyDescent="0.25">
      <c r="G56" s="3" t="s">
        <v>117</v>
      </c>
    </row>
  </sheetData>
  <hyperlinks>
    <hyperlink ref="G4" r:id="rId1" xr:uid="{FCC8F7A2-CA35-42A5-9A8C-10F41699EF38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D949-2C16-48D7-BFBA-90259C52B36A}">
  <sheetPr codeName="Sheet10"/>
  <dimension ref="A2:K53"/>
  <sheetViews>
    <sheetView topLeftCell="A27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48</v>
      </c>
      <c r="F2" s="86" t="s">
        <v>67</v>
      </c>
      <c r="G2" s="86"/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124</v>
      </c>
    </row>
    <row r="9" spans="1:10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0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71">
        <f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71">
        <f t="shared" ref="I16:I33" si="0">F16+(G16*1.5)+(H16*2)</f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71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71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71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71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71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71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71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71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71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71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71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71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71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71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71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71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71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133</v>
      </c>
      <c r="B39" s="112"/>
      <c r="C39" s="112"/>
      <c r="D39" s="112"/>
      <c r="E39" s="113"/>
      <c r="F39" s="105"/>
      <c r="G39" s="35">
        <f>G38*(43.75*0.045)</f>
        <v>0</v>
      </c>
      <c r="H39" s="194" t="s">
        <v>112</v>
      </c>
      <c r="I39" s="194"/>
    </row>
    <row r="40" spans="1:11" ht="15" customHeight="1" x14ac:dyDescent="0.25">
      <c r="A40" s="114" t="s">
        <v>68</v>
      </c>
      <c r="B40" s="115"/>
      <c r="C40" s="115"/>
      <c r="D40" s="116" t="s">
        <v>33</v>
      </c>
      <c r="E40" s="117" t="s">
        <v>58</v>
      </c>
      <c r="F40" s="105"/>
      <c r="G40" s="35">
        <f>G38*0.15</f>
        <v>0</v>
      </c>
      <c r="H40" s="194"/>
      <c r="I40" s="196">
        <f>SUM(G39:G41)</f>
        <v>0</v>
      </c>
    </row>
    <row r="41" spans="1:11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101</v>
      </c>
      <c r="B42" s="120"/>
      <c r="C42" s="120"/>
      <c r="D42" s="120"/>
      <c r="E42" s="121"/>
      <c r="F42" s="105"/>
      <c r="G42" s="35">
        <f>G38*13.19</f>
        <v>0</v>
      </c>
      <c r="H42" s="192" t="s">
        <v>113</v>
      </c>
      <c r="I42" s="192"/>
    </row>
    <row r="43" spans="1:11" ht="15" customHeight="1" x14ac:dyDescent="0.25">
      <c r="A43" s="122" t="s">
        <v>102</v>
      </c>
      <c r="B43" s="123"/>
      <c r="C43" s="123"/>
      <c r="D43" s="123"/>
      <c r="E43" s="124"/>
      <c r="F43" s="105"/>
      <c r="G43" s="35">
        <f>G38*3.64</f>
        <v>0</v>
      </c>
      <c r="H43" s="192" t="s">
        <v>114</v>
      </c>
      <c r="I43" s="196">
        <f>SUM(G42:G44)</f>
        <v>0</v>
      </c>
    </row>
    <row r="44" spans="1:11" ht="15" customHeight="1" thickBot="1" x14ac:dyDescent="0.3">
      <c r="A44" s="132" t="s">
        <v>103</v>
      </c>
      <c r="B44" s="133"/>
      <c r="C44" s="133"/>
      <c r="D44" s="133"/>
      <c r="E44" s="134"/>
      <c r="F44" s="105"/>
      <c r="G44" s="35">
        <f>G38*0.37</f>
        <v>0</v>
      </c>
      <c r="H44" s="192"/>
      <c r="I44" s="192"/>
      <c r="K44" s="90" t="s">
        <v>69</v>
      </c>
    </row>
    <row r="45" spans="1:11" ht="15" customHeight="1" thickTop="1" x14ac:dyDescent="0.25">
      <c r="A45" s="90" t="s">
        <v>38</v>
      </c>
      <c r="B45" s="90"/>
      <c r="C45" s="90"/>
      <c r="D45" s="90"/>
      <c r="E45" s="90"/>
      <c r="F45" s="71"/>
      <c r="G45" s="109">
        <f>I40+I43</f>
        <v>0</v>
      </c>
    </row>
    <row r="46" spans="1:11" ht="15" customHeight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lX3ucaVTd0a6RAp2jBHX3ucXKPoRRAz53wbScGQfi2DHrLst/+ers45odeePZfBmOQIFDoj9H3X2gQe7XcO6Qw==" saltValue="+ggehXHxZ53CMeHnZB4ETA==" spinCount="100000" sheet="1" objects="1" scenarios="1"/>
  <hyperlinks>
    <hyperlink ref="G5" r:id="rId1" xr:uid="{9A28F7EE-DFCC-4A56-BE82-48885F50405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F4A0-77BB-49BF-B84D-BDD4804F383B}">
  <sheetPr codeName="Sheet11"/>
  <dimension ref="A2:K53"/>
  <sheetViews>
    <sheetView topLeftCell="A24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48</v>
      </c>
      <c r="F2" s="86" t="s">
        <v>70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124</v>
      </c>
    </row>
    <row r="9" spans="1:10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0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23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23"/>
      <c r="B27" s="18"/>
      <c r="C27" s="135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30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134</v>
      </c>
      <c r="B39" s="112"/>
      <c r="C39" s="112"/>
      <c r="D39" s="112"/>
      <c r="E39" s="113"/>
      <c r="F39" s="105"/>
      <c r="G39" s="35">
        <f>G38*(48.7*0.045)</f>
        <v>0</v>
      </c>
      <c r="H39" s="194" t="s">
        <v>112</v>
      </c>
      <c r="I39" s="194"/>
    </row>
    <row r="40" spans="1:11" ht="15" customHeight="1" x14ac:dyDescent="0.25">
      <c r="A40" s="114" t="s">
        <v>68</v>
      </c>
      <c r="B40" s="115"/>
      <c r="C40" s="115"/>
      <c r="D40" s="116" t="s">
        <v>57</v>
      </c>
      <c r="E40" s="117" t="s">
        <v>58</v>
      </c>
      <c r="F40" s="105"/>
      <c r="G40" s="35">
        <f>G38*0.15</f>
        <v>0</v>
      </c>
      <c r="H40" s="194"/>
      <c r="I40" s="196">
        <f>SUM(G39:G41)</f>
        <v>0</v>
      </c>
    </row>
    <row r="41" spans="1:11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104</v>
      </c>
      <c r="B42" s="120"/>
      <c r="C42" s="120"/>
      <c r="D42" s="120"/>
      <c r="E42" s="121"/>
      <c r="F42" s="105"/>
      <c r="G42" s="35">
        <f>G38*15.37</f>
        <v>0</v>
      </c>
      <c r="H42" s="192" t="s">
        <v>113</v>
      </c>
      <c r="I42" s="192"/>
    </row>
    <row r="43" spans="1:11" ht="15" customHeight="1" x14ac:dyDescent="0.25">
      <c r="A43" s="122" t="s">
        <v>105</v>
      </c>
      <c r="B43" s="123"/>
      <c r="C43" s="123"/>
      <c r="D43" s="123"/>
      <c r="E43" s="124"/>
      <c r="F43" s="105"/>
      <c r="G43" s="35">
        <f>G38*4.73</f>
        <v>0</v>
      </c>
      <c r="H43" s="192" t="s">
        <v>114</v>
      </c>
      <c r="I43" s="196">
        <f>SUM(G42:G44)</f>
        <v>0</v>
      </c>
    </row>
    <row r="44" spans="1:11" ht="15" customHeight="1" thickBot="1" x14ac:dyDescent="0.3">
      <c r="A44" s="132" t="s">
        <v>106</v>
      </c>
      <c r="B44" s="133"/>
      <c r="C44" s="133"/>
      <c r="D44" s="133"/>
      <c r="E44" s="134"/>
      <c r="F44" s="105"/>
      <c r="G44" s="35">
        <f>G38*0.44</f>
        <v>0</v>
      </c>
      <c r="H44" s="192"/>
      <c r="I44" s="192"/>
    </row>
    <row r="45" spans="1:11" ht="15" customHeight="1" thickTop="1" x14ac:dyDescent="0.25">
      <c r="A45" s="90" t="s">
        <v>38</v>
      </c>
      <c r="B45" s="90"/>
      <c r="C45" s="90"/>
      <c r="D45" s="90"/>
      <c r="E45" s="90"/>
      <c r="F45" s="71"/>
      <c r="G45" s="109">
        <f>I40+I43</f>
        <v>0</v>
      </c>
      <c r="K45" s="90"/>
    </row>
    <row r="46" spans="1:11" ht="15" customHeight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36"/>
      <c r="F47" s="126"/>
      <c r="G47" s="128" t="s">
        <v>51</v>
      </c>
      <c r="H47" s="137"/>
      <c r="I47" s="136"/>
    </row>
    <row r="49" spans="1:9" x14ac:dyDescent="0.25">
      <c r="A49" s="88" t="s">
        <v>40</v>
      </c>
      <c r="C49" s="98"/>
      <c r="D49" s="98"/>
      <c r="E49" s="13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/>
    </row>
  </sheetData>
  <sheetProtection algorithmName="SHA-512" hashValue="qb/DMZX8i98q8EsV16RCEMQ8bChOmgdLYn3CisJnjTGyhe62A/xUmYY95/hjJfGY0/XvvTqi5HxuXlVj46Igtw==" saltValue="wDnq1o3RFbRaxHJZSc2A+w==" spinCount="100000" sheet="1" objects="1" scenarios="1"/>
  <hyperlinks>
    <hyperlink ref="G5" r:id="rId1" xr:uid="{25089DB5-8C85-4085-B651-1B8E6E981073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A26B-759E-417F-91B6-45E8B646A2B0}">
  <sheetPr codeName="Sheet12"/>
  <dimension ref="A2:L53"/>
  <sheetViews>
    <sheetView topLeftCell="A19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71</v>
      </c>
      <c r="F2" s="86" t="s">
        <v>55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135</v>
      </c>
    </row>
    <row r="9" spans="1:10" x14ac:dyDescent="0.25">
      <c r="A9" s="139" t="s">
        <v>12</v>
      </c>
      <c r="B9" s="140"/>
      <c r="C9" s="140"/>
      <c r="D9" s="140"/>
      <c r="E9" s="140"/>
      <c r="F9" s="140"/>
      <c r="G9" s="140"/>
      <c r="H9" s="140"/>
      <c r="I9" s="140"/>
    </row>
    <row r="10" spans="1:10" x14ac:dyDescent="0.25">
      <c r="A10" s="139" t="s">
        <v>13</v>
      </c>
      <c r="B10" s="140"/>
      <c r="C10" s="140"/>
      <c r="D10" s="140"/>
      <c r="E10" s="140"/>
      <c r="F10" s="140"/>
      <c r="G10" s="140"/>
      <c r="H10" s="140"/>
      <c r="I10" s="140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141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2" ht="15" customHeight="1" x14ac:dyDescent="0.25">
      <c r="A34" s="105"/>
      <c r="B34" s="105"/>
      <c r="C34" s="105"/>
      <c r="D34" s="30"/>
      <c r="E34" s="106"/>
      <c r="F34" s="25">
        <f>SUM(F14:F33)</f>
        <v>0</v>
      </c>
      <c r="G34" s="25">
        <f>SUM(G14:G33)</f>
        <v>0</v>
      </c>
      <c r="H34" s="25">
        <f>SUM(H14:H33)</f>
        <v>0</v>
      </c>
      <c r="I34" s="71">
        <f>SUM(I14:I33)</f>
        <v>0</v>
      </c>
    </row>
    <row r="35" spans="1:12" ht="15" customHeight="1" x14ac:dyDescent="0.25">
      <c r="A35" s="90" t="s">
        <v>26</v>
      </c>
      <c r="B35" s="90"/>
      <c r="C35" s="90"/>
      <c r="D35" s="90"/>
      <c r="E35" s="90"/>
      <c r="F35" s="26"/>
      <c r="G35" s="19">
        <f>F34</f>
        <v>0</v>
      </c>
    </row>
    <row r="36" spans="1:12" ht="15" customHeight="1" x14ac:dyDescent="0.25">
      <c r="A36" s="90" t="s">
        <v>27</v>
      </c>
      <c r="B36" s="90"/>
      <c r="C36" s="90"/>
      <c r="D36" s="90"/>
      <c r="E36" s="90"/>
      <c r="F36" s="26"/>
      <c r="G36" s="19">
        <f>G34</f>
        <v>0</v>
      </c>
    </row>
    <row r="37" spans="1:12" ht="15" customHeight="1" x14ac:dyDescent="0.25">
      <c r="A37" s="90" t="s">
        <v>28</v>
      </c>
      <c r="B37" s="90"/>
      <c r="C37" s="90"/>
      <c r="D37" s="90"/>
      <c r="E37" s="90"/>
      <c r="F37" s="26"/>
      <c r="G37" s="19">
        <f>H34</f>
        <v>0</v>
      </c>
    </row>
    <row r="38" spans="1:12" ht="15" customHeight="1" thickBot="1" x14ac:dyDescent="0.3">
      <c r="A38" s="90" t="s">
        <v>29</v>
      </c>
      <c r="B38" s="90"/>
      <c r="C38" s="90"/>
      <c r="D38" s="90"/>
      <c r="E38" s="90"/>
      <c r="F38" s="26"/>
      <c r="G38" s="19">
        <f>I34</f>
        <v>0</v>
      </c>
    </row>
    <row r="39" spans="1:12" ht="15" customHeight="1" x14ac:dyDescent="0.25">
      <c r="A39" s="111" t="s">
        <v>136</v>
      </c>
      <c r="B39" s="112"/>
      <c r="C39" s="112"/>
      <c r="D39" s="112"/>
      <c r="E39" s="113"/>
      <c r="F39" s="18"/>
      <c r="G39" s="35">
        <f>G38*0.045*29.24</f>
        <v>0</v>
      </c>
      <c r="H39" s="194" t="s">
        <v>112</v>
      </c>
      <c r="I39" s="194"/>
    </row>
    <row r="40" spans="1:12" ht="15" customHeight="1" x14ac:dyDescent="0.25">
      <c r="A40" s="114" t="s">
        <v>72</v>
      </c>
      <c r="B40" s="115"/>
      <c r="C40" s="115"/>
      <c r="D40" s="116" t="s">
        <v>33</v>
      </c>
      <c r="E40" s="117" t="s">
        <v>58</v>
      </c>
      <c r="F40" s="18"/>
      <c r="G40" s="35">
        <f>G38*0.1</f>
        <v>0</v>
      </c>
      <c r="H40" s="194"/>
      <c r="I40" s="196">
        <f>SUM(G39:G41)</f>
        <v>0</v>
      </c>
    </row>
    <row r="41" spans="1:12" ht="15" customHeight="1" thickBot="1" x14ac:dyDescent="0.3">
      <c r="A41" s="118" t="s">
        <v>73</v>
      </c>
      <c r="B41" s="118"/>
      <c r="C41" s="118"/>
      <c r="D41" s="142"/>
      <c r="E41" s="143"/>
      <c r="F41" s="18"/>
      <c r="G41" s="35">
        <f>G38*0.05</f>
        <v>0</v>
      </c>
      <c r="H41" s="194"/>
      <c r="I41" s="194"/>
    </row>
    <row r="42" spans="1:12" ht="15" customHeight="1" thickTop="1" x14ac:dyDescent="0.25">
      <c r="A42" s="119" t="s">
        <v>82</v>
      </c>
      <c r="B42" s="120"/>
      <c r="C42" s="120"/>
      <c r="D42" s="120"/>
      <c r="E42" s="121"/>
      <c r="F42" s="18"/>
      <c r="G42" s="35">
        <f>G38*9.11</f>
        <v>0</v>
      </c>
      <c r="H42" s="192" t="s">
        <v>113</v>
      </c>
      <c r="I42" s="192"/>
      <c r="L42" s="90"/>
    </row>
    <row r="43" spans="1:12" ht="15" customHeight="1" x14ac:dyDescent="0.25">
      <c r="A43" s="122" t="s">
        <v>74</v>
      </c>
      <c r="B43" s="123"/>
      <c r="C43" s="123"/>
      <c r="D43" s="123"/>
      <c r="E43" s="124"/>
      <c r="F43" s="18"/>
      <c r="G43" s="35">
        <f>G38*0</f>
        <v>0</v>
      </c>
      <c r="H43" s="192" t="s">
        <v>114</v>
      </c>
      <c r="I43" s="196">
        <f>SUM(G42:G44)</f>
        <v>0</v>
      </c>
    </row>
    <row r="44" spans="1:12" ht="15" customHeight="1" thickBot="1" x14ac:dyDescent="0.3">
      <c r="A44" s="132" t="s">
        <v>75</v>
      </c>
      <c r="B44" s="133"/>
      <c r="C44" s="123"/>
      <c r="D44" s="123"/>
      <c r="E44" s="124"/>
      <c r="F44" s="18"/>
      <c r="G44" s="35">
        <f>G38*0</f>
        <v>0</v>
      </c>
      <c r="H44" s="192"/>
      <c r="I44" s="192"/>
    </row>
    <row r="45" spans="1:12" ht="15" customHeight="1" thickTop="1" thickBot="1" x14ac:dyDescent="0.3">
      <c r="A45" s="90" t="s">
        <v>38</v>
      </c>
      <c r="B45" s="90"/>
      <c r="C45" s="144"/>
      <c r="D45" s="145"/>
      <c r="E45" s="146"/>
      <c r="F45" s="147"/>
      <c r="G45" s="148">
        <f>I40+I43</f>
        <v>0</v>
      </c>
    </row>
    <row r="46" spans="1:12" ht="15" customHeight="1" thickTop="1" x14ac:dyDescent="0.25">
      <c r="A46" s="90"/>
      <c r="B46" s="90"/>
      <c r="C46" s="90"/>
      <c r="D46" s="90"/>
      <c r="E46" s="90"/>
    </row>
    <row r="47" spans="1:12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ML8YW1ewjeUxBmdBpK2PlrZzItaL3OxKLDUVMGQtQji34WI1fLbMCk3KEtFY8u5H4AeoImxB6ZZPKnBXXz6/wA==" saltValue="ZcSUNzpRw8wlxSZWgaDNLQ==" spinCount="100000" sheet="1" objects="1" scenarios="1"/>
  <hyperlinks>
    <hyperlink ref="G5" r:id="rId1" xr:uid="{2820CD19-4741-42B8-8B27-BFB9BC415D56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4B1A-4033-4B92-9F65-B5E7BAD5C398}">
  <sheetPr codeName="Sheet13"/>
  <dimension ref="A2:K53"/>
  <sheetViews>
    <sheetView topLeftCell="A25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71</v>
      </c>
      <c r="F2" s="86" t="s">
        <v>62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137</v>
      </c>
    </row>
    <row r="9" spans="1:10" x14ac:dyDescent="0.25">
      <c r="A9" s="139" t="s">
        <v>12</v>
      </c>
      <c r="B9" s="149"/>
      <c r="C9" s="149"/>
      <c r="D9" s="149"/>
      <c r="E9" s="149"/>
      <c r="F9" s="149"/>
      <c r="G9" s="149"/>
      <c r="H9" s="149"/>
      <c r="I9" s="149"/>
    </row>
    <row r="10" spans="1:10" x14ac:dyDescent="0.25">
      <c r="A10" s="139" t="s">
        <v>13</v>
      </c>
      <c r="B10" s="149"/>
      <c r="C10" s="149"/>
      <c r="D10" s="149"/>
      <c r="E10" s="149"/>
      <c r="F10" s="149"/>
      <c r="G10" s="149"/>
      <c r="H10" s="149"/>
      <c r="I10" s="149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50"/>
      <c r="B14" s="150"/>
      <c r="C14" s="150"/>
      <c r="D14" s="151"/>
      <c r="E14" s="152"/>
      <c r="F14" s="102"/>
      <c r="G14" s="102"/>
      <c r="H14" s="102"/>
      <c r="I14" s="103">
        <f>F14+(G14*1.5)+(H14*2)</f>
        <v>0</v>
      </c>
    </row>
    <row r="15" spans="1:10" ht="15" customHeight="1" x14ac:dyDescent="0.25">
      <c r="A15" s="150"/>
      <c r="B15" s="150"/>
      <c r="C15" s="150"/>
      <c r="D15" s="151"/>
      <c r="E15" s="153"/>
      <c r="F15" s="104"/>
      <c r="G15" s="104"/>
      <c r="H15" s="104"/>
      <c r="I15" s="103">
        <f t="shared" ref="I15:I33" si="0">F15+(G15*1.5)+(H15*2)</f>
        <v>0</v>
      </c>
    </row>
    <row r="16" spans="1:10" ht="15" customHeight="1" x14ac:dyDescent="0.25">
      <c r="A16" s="150"/>
      <c r="B16" s="150"/>
      <c r="C16" s="150"/>
      <c r="D16" s="151"/>
      <c r="E16" s="153"/>
      <c r="F16" s="104"/>
      <c r="G16" s="104"/>
      <c r="H16" s="104"/>
      <c r="I16" s="103">
        <f t="shared" si="0"/>
        <v>0</v>
      </c>
    </row>
    <row r="17" spans="1:9" ht="15" customHeight="1" x14ac:dyDescent="0.25">
      <c r="A17" s="150"/>
      <c r="B17" s="150"/>
      <c r="C17" s="150"/>
      <c r="D17" s="151"/>
      <c r="E17" s="153"/>
      <c r="F17" s="104"/>
      <c r="G17" s="104"/>
      <c r="H17" s="104"/>
      <c r="I17" s="103">
        <f t="shared" si="0"/>
        <v>0</v>
      </c>
    </row>
    <row r="18" spans="1:9" ht="15" customHeight="1" x14ac:dyDescent="0.25">
      <c r="A18" s="150"/>
      <c r="B18" s="150"/>
      <c r="C18" s="150"/>
      <c r="D18" s="151"/>
      <c r="E18" s="153"/>
      <c r="F18" s="104"/>
      <c r="G18" s="104"/>
      <c r="H18" s="104"/>
      <c r="I18" s="103">
        <f t="shared" si="0"/>
        <v>0</v>
      </c>
    </row>
    <row r="19" spans="1:9" ht="15" customHeight="1" x14ac:dyDescent="0.25">
      <c r="A19" s="150"/>
      <c r="B19" s="150"/>
      <c r="C19" s="150"/>
      <c r="D19" s="151"/>
      <c r="E19" s="153"/>
      <c r="F19" s="104"/>
      <c r="G19" s="104"/>
      <c r="H19" s="104"/>
      <c r="I19" s="103">
        <f t="shared" si="0"/>
        <v>0</v>
      </c>
    </row>
    <row r="20" spans="1:9" ht="15" customHeight="1" x14ac:dyDescent="0.25">
      <c r="A20" s="150"/>
      <c r="B20" s="150"/>
      <c r="C20" s="150"/>
      <c r="D20" s="151"/>
      <c r="E20" s="153"/>
      <c r="F20" s="104"/>
      <c r="G20" s="104"/>
      <c r="H20" s="104"/>
      <c r="I20" s="103">
        <f t="shared" si="0"/>
        <v>0</v>
      </c>
    </row>
    <row r="21" spans="1:9" ht="15" customHeight="1" x14ac:dyDescent="0.25">
      <c r="A21" s="150"/>
      <c r="B21" s="150"/>
      <c r="C21" s="150"/>
      <c r="D21" s="151"/>
      <c r="E21" s="153"/>
      <c r="F21" s="104"/>
      <c r="G21" s="104"/>
      <c r="H21" s="104"/>
      <c r="I21" s="103">
        <f t="shared" si="0"/>
        <v>0</v>
      </c>
    </row>
    <row r="22" spans="1:9" ht="15" customHeight="1" x14ac:dyDescent="0.25">
      <c r="A22" s="150"/>
      <c r="B22" s="150"/>
      <c r="C22" s="150"/>
      <c r="D22" s="151"/>
      <c r="E22" s="153"/>
      <c r="F22" s="104"/>
      <c r="G22" s="104"/>
      <c r="H22" s="104"/>
      <c r="I22" s="103">
        <f t="shared" si="0"/>
        <v>0</v>
      </c>
    </row>
    <row r="23" spans="1:9" ht="15" customHeight="1" x14ac:dyDescent="0.25">
      <c r="A23" s="150"/>
      <c r="B23" s="150"/>
      <c r="C23" s="150"/>
      <c r="D23" s="151"/>
      <c r="E23" s="153"/>
      <c r="F23" s="104"/>
      <c r="G23" s="104"/>
      <c r="H23" s="104"/>
      <c r="I23" s="103">
        <f t="shared" si="0"/>
        <v>0</v>
      </c>
    </row>
    <row r="24" spans="1:9" ht="15" customHeight="1" x14ac:dyDescent="0.25">
      <c r="A24" s="150"/>
      <c r="B24" s="150"/>
      <c r="C24" s="150"/>
      <c r="D24" s="151"/>
      <c r="E24" s="153"/>
      <c r="F24" s="104"/>
      <c r="G24" s="104"/>
      <c r="H24" s="104"/>
      <c r="I24" s="103">
        <f t="shared" si="0"/>
        <v>0</v>
      </c>
    </row>
    <row r="25" spans="1:9" ht="15" customHeight="1" x14ac:dyDescent="0.25">
      <c r="A25" s="150"/>
      <c r="B25" s="150"/>
      <c r="C25" s="150"/>
      <c r="D25" s="151"/>
      <c r="E25" s="153"/>
      <c r="F25" s="104"/>
      <c r="G25" s="104"/>
      <c r="H25" s="104"/>
      <c r="I25" s="103">
        <f t="shared" si="0"/>
        <v>0</v>
      </c>
    </row>
    <row r="26" spans="1:9" ht="15" customHeight="1" x14ac:dyDescent="0.25">
      <c r="A26" s="150"/>
      <c r="B26" s="150"/>
      <c r="C26" s="150"/>
      <c r="D26" s="151"/>
      <c r="E26" s="153"/>
      <c r="F26" s="104"/>
      <c r="G26" s="104"/>
      <c r="H26" s="104"/>
      <c r="I26" s="103">
        <f t="shared" si="0"/>
        <v>0</v>
      </c>
    </row>
    <row r="27" spans="1:9" ht="15" customHeight="1" x14ac:dyDescent="0.25">
      <c r="A27" s="150"/>
      <c r="B27" s="150"/>
      <c r="C27" s="150"/>
      <c r="D27" s="151"/>
      <c r="E27" s="153"/>
      <c r="F27" s="104"/>
      <c r="G27" s="104"/>
      <c r="H27" s="104"/>
      <c r="I27" s="103">
        <f t="shared" si="0"/>
        <v>0</v>
      </c>
    </row>
    <row r="28" spans="1:9" ht="15" customHeight="1" x14ac:dyDescent="0.25">
      <c r="A28" s="150"/>
      <c r="B28" s="150"/>
      <c r="C28" s="150"/>
      <c r="D28" s="151"/>
      <c r="E28" s="153"/>
      <c r="F28" s="104"/>
      <c r="G28" s="104"/>
      <c r="H28" s="104"/>
      <c r="I28" s="103">
        <f t="shared" si="0"/>
        <v>0</v>
      </c>
    </row>
    <row r="29" spans="1:9" ht="15" customHeight="1" x14ac:dyDescent="0.25">
      <c r="A29" s="150"/>
      <c r="B29" s="150"/>
      <c r="C29" s="150"/>
      <c r="D29" s="151"/>
      <c r="E29" s="153"/>
      <c r="F29" s="104"/>
      <c r="G29" s="104"/>
      <c r="H29" s="104"/>
      <c r="I29" s="103">
        <f t="shared" si="0"/>
        <v>0</v>
      </c>
    </row>
    <row r="30" spans="1:9" ht="15" customHeight="1" x14ac:dyDescent="0.25">
      <c r="A30" s="150"/>
      <c r="B30" s="150"/>
      <c r="C30" s="150"/>
      <c r="D30" s="151"/>
      <c r="E30" s="153"/>
      <c r="F30" s="104"/>
      <c r="G30" s="104"/>
      <c r="H30" s="104"/>
      <c r="I30" s="103">
        <f t="shared" si="0"/>
        <v>0</v>
      </c>
    </row>
    <row r="31" spans="1:9" ht="15" customHeight="1" x14ac:dyDescent="0.25">
      <c r="A31" s="150"/>
      <c r="B31" s="150"/>
      <c r="C31" s="150"/>
      <c r="D31" s="151"/>
      <c r="E31" s="153"/>
      <c r="F31" s="104"/>
      <c r="G31" s="104"/>
      <c r="H31" s="104"/>
      <c r="I31" s="103">
        <f t="shared" si="0"/>
        <v>0</v>
      </c>
    </row>
    <row r="32" spans="1:9" ht="15" customHeight="1" x14ac:dyDescent="0.25">
      <c r="A32" s="150"/>
      <c r="B32" s="150"/>
      <c r="C32" s="150"/>
      <c r="D32" s="151"/>
      <c r="E32" s="153"/>
      <c r="F32" s="104"/>
      <c r="G32" s="104"/>
      <c r="H32" s="104"/>
      <c r="I32" s="103">
        <f t="shared" si="0"/>
        <v>0</v>
      </c>
    </row>
    <row r="33" spans="1:11" ht="15" customHeight="1" x14ac:dyDescent="0.25">
      <c r="A33" s="150"/>
      <c r="B33" s="150"/>
      <c r="C33" s="150"/>
      <c r="D33" s="151"/>
      <c r="E33" s="153"/>
      <c r="F33" s="104"/>
      <c r="G33" s="104"/>
      <c r="H33" s="104"/>
      <c r="I33" s="103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07">
        <f>SUM(F14:F33)</f>
        <v>0</v>
      </c>
      <c r="G34" s="107">
        <f>SUM(G14:G33)</f>
        <v>0</v>
      </c>
      <c r="H34" s="107">
        <f>SUM(H14:H33)</f>
        <v>0</v>
      </c>
      <c r="I34" s="108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138</v>
      </c>
      <c r="B39" s="112"/>
      <c r="C39" s="112"/>
      <c r="D39" s="112"/>
      <c r="E39" s="113"/>
      <c r="F39" s="105"/>
      <c r="G39" s="35">
        <f>G38*(0.045*33.77)</f>
        <v>0</v>
      </c>
      <c r="H39" s="194" t="s">
        <v>112</v>
      </c>
      <c r="I39" s="194"/>
    </row>
    <row r="40" spans="1:11" ht="15" customHeight="1" x14ac:dyDescent="0.25">
      <c r="A40" s="114" t="s">
        <v>76</v>
      </c>
      <c r="B40" s="115"/>
      <c r="C40" s="115"/>
      <c r="D40" s="90" t="s">
        <v>77</v>
      </c>
      <c r="E40" s="154"/>
      <c r="F40" s="105"/>
      <c r="G40" s="35">
        <f>G38*0.1</f>
        <v>0</v>
      </c>
      <c r="H40" s="194"/>
      <c r="I40" s="196">
        <f>SUM(G39:G41)</f>
        <v>0</v>
      </c>
      <c r="K40" s="90"/>
    </row>
    <row r="41" spans="1:11" ht="15" customHeight="1" thickBot="1" x14ac:dyDescent="0.3">
      <c r="A41" s="155" t="s">
        <v>32</v>
      </c>
      <c r="B41" s="118"/>
      <c r="C41" s="118"/>
      <c r="D41" s="156"/>
      <c r="E41" s="157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83</v>
      </c>
      <c r="B42" s="120"/>
      <c r="C42" s="120"/>
      <c r="D42" s="123"/>
      <c r="E42" s="124"/>
      <c r="F42" s="105"/>
      <c r="G42" s="35">
        <f>G38*11.96</f>
        <v>0</v>
      </c>
      <c r="H42" s="192" t="s">
        <v>113</v>
      </c>
      <c r="I42" s="192"/>
    </row>
    <row r="43" spans="1:11" ht="15" customHeight="1" x14ac:dyDescent="0.25">
      <c r="A43" s="122" t="s">
        <v>74</v>
      </c>
      <c r="B43" s="123"/>
      <c r="C43" s="123"/>
      <c r="D43" s="123"/>
      <c r="E43" s="124"/>
      <c r="F43" s="105"/>
      <c r="G43" s="35">
        <f>G38*0</f>
        <v>0</v>
      </c>
      <c r="H43" s="192" t="s">
        <v>114</v>
      </c>
      <c r="I43" s="196">
        <f>SUM(G42:G44)</f>
        <v>0</v>
      </c>
    </row>
    <row r="44" spans="1:11" ht="15" customHeight="1" x14ac:dyDescent="0.25">
      <c r="A44" s="122" t="s">
        <v>75</v>
      </c>
      <c r="B44" s="123"/>
      <c r="C44" s="123"/>
      <c r="D44" s="123"/>
      <c r="E44" s="124"/>
      <c r="F44" s="105"/>
      <c r="G44" s="35">
        <f>G38*0</f>
        <v>0</v>
      </c>
      <c r="H44" s="192"/>
      <c r="I44" s="192"/>
    </row>
    <row r="45" spans="1:11" ht="15" customHeight="1" thickBot="1" x14ac:dyDescent="0.3">
      <c r="A45" s="90" t="s">
        <v>38</v>
      </c>
      <c r="B45" s="90"/>
      <c r="C45" s="90"/>
      <c r="D45" s="90"/>
      <c r="E45" s="90"/>
      <c r="F45" s="158"/>
      <c r="G45" s="159">
        <f>I40+I43</f>
        <v>0</v>
      </c>
    </row>
    <row r="46" spans="1:11" ht="15" customHeight="1" thickTop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uqGN1Dt8LXVnODC9YoUst1udL3OsyLvujotS1aJceySO9rmkdXoZLUC2Xfw2dC4DylvR2kH/V606BsjGHeSYwQ==" saltValue="d0VqSAseAHECefvQ0QHD2w==" spinCount="100000" sheet="1" objects="1" scenarios="1"/>
  <hyperlinks>
    <hyperlink ref="G5" r:id="rId1" xr:uid="{3F298FE5-0AE5-4E69-8A63-529F261D5649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523A-1084-4A26-989F-0FAAEE734F02}">
  <sheetPr codeName="Sheet14"/>
  <dimension ref="A2:K53"/>
  <sheetViews>
    <sheetView topLeftCell="A25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71</v>
      </c>
      <c r="F2" s="86" t="s">
        <v>64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139</v>
      </c>
    </row>
    <row r="9" spans="1:10" x14ac:dyDescent="0.25">
      <c r="A9" s="139" t="s">
        <v>12</v>
      </c>
      <c r="B9" s="140"/>
      <c r="C9" s="140"/>
      <c r="D9" s="140"/>
      <c r="E9" s="140"/>
      <c r="F9" s="140"/>
      <c r="G9" s="140"/>
      <c r="H9" s="140"/>
      <c r="I9" s="140"/>
    </row>
    <row r="10" spans="1:10" x14ac:dyDescent="0.25">
      <c r="A10" s="139" t="s">
        <v>13</v>
      </c>
      <c r="B10" s="140"/>
      <c r="C10" s="140"/>
      <c r="D10" s="140"/>
      <c r="E10" s="140"/>
      <c r="F10" s="140"/>
      <c r="G10" s="140"/>
      <c r="H10" s="140"/>
      <c r="I10" s="140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140</v>
      </c>
      <c r="B39" s="112"/>
      <c r="C39" s="112"/>
      <c r="D39" s="112"/>
      <c r="E39" s="113"/>
      <c r="F39" s="105"/>
      <c r="G39" s="35">
        <f>G38*(0.045*35.25)</f>
        <v>0</v>
      </c>
      <c r="H39" s="194" t="s">
        <v>112</v>
      </c>
      <c r="I39" s="194"/>
    </row>
    <row r="40" spans="1:11" ht="15" customHeight="1" x14ac:dyDescent="0.25">
      <c r="A40" s="114" t="s">
        <v>76</v>
      </c>
      <c r="B40" s="115"/>
      <c r="C40" s="115"/>
      <c r="D40" s="160" t="s">
        <v>33</v>
      </c>
      <c r="E40" s="161" t="s">
        <v>58</v>
      </c>
      <c r="F40" s="105"/>
      <c r="G40" s="35">
        <f>G38*0.1</f>
        <v>0</v>
      </c>
      <c r="H40" s="194"/>
      <c r="I40" s="196">
        <f>SUM(G39:G41)</f>
        <v>0</v>
      </c>
    </row>
    <row r="41" spans="1:11" ht="15" customHeight="1" thickBot="1" x14ac:dyDescent="0.3">
      <c r="A41" s="155" t="s">
        <v>32</v>
      </c>
      <c r="B41" s="118"/>
      <c r="C41" s="118"/>
      <c r="D41" s="142"/>
      <c r="E41" s="143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81</v>
      </c>
      <c r="B42" s="120"/>
      <c r="C42" s="120"/>
      <c r="D42" s="120"/>
      <c r="E42" s="121"/>
      <c r="F42" s="105"/>
      <c r="G42" s="35">
        <f>G38*10.16</f>
        <v>0</v>
      </c>
      <c r="H42" s="192" t="s">
        <v>113</v>
      </c>
      <c r="I42" s="192"/>
      <c r="K42" s="90"/>
    </row>
    <row r="43" spans="1:11" ht="15" customHeight="1" x14ac:dyDescent="0.25">
      <c r="A43" s="122" t="s">
        <v>84</v>
      </c>
      <c r="B43" s="123"/>
      <c r="C43" s="123"/>
      <c r="D43" s="123"/>
      <c r="E43" s="124"/>
      <c r="F43" s="105"/>
      <c r="G43" s="35">
        <f>G38*1.6</f>
        <v>0</v>
      </c>
      <c r="H43" s="192" t="s">
        <v>114</v>
      </c>
      <c r="I43" s="196">
        <f>SUM(G42:G44)</f>
        <v>0</v>
      </c>
    </row>
    <row r="44" spans="1:11" ht="15" customHeight="1" x14ac:dyDescent="0.25">
      <c r="A44" s="122" t="s">
        <v>107</v>
      </c>
      <c r="B44" s="123"/>
      <c r="C44" s="123"/>
      <c r="D44" s="123"/>
      <c r="E44" s="124"/>
      <c r="F44" s="105"/>
      <c r="G44" s="35">
        <f>G38*0.23</f>
        <v>0</v>
      </c>
      <c r="H44" s="192"/>
      <c r="I44" s="192"/>
    </row>
    <row r="45" spans="1:11" ht="15" customHeight="1" thickBot="1" x14ac:dyDescent="0.3">
      <c r="A45" s="90" t="s">
        <v>38</v>
      </c>
      <c r="B45" s="90"/>
      <c r="C45" s="90"/>
      <c r="D45" s="90"/>
      <c r="E45" s="90"/>
      <c r="F45" s="162"/>
      <c r="G45" s="163">
        <f>I40+I43</f>
        <v>0</v>
      </c>
    </row>
    <row r="46" spans="1:11" ht="15" customHeight="1" thickTop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GSamKeXZBrv3bOclKlAdsdcN3LJjXmQEVpdODrUOIlRbOMSdBrS1/fqkU5CUa1NntQnaBRvp7jOdezxIopNUxA==" saltValue="7pMyNwfU+7kDuytUWKYSYA==" spinCount="100000" sheet="1" objects="1" scenarios="1"/>
  <hyperlinks>
    <hyperlink ref="G5" r:id="rId1" xr:uid="{BB9C7FAA-15FF-439A-AFF5-AB93AABDAD50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15EA-0BBF-4AD8-849D-C0FF18799A4A}">
  <sheetPr codeName="Sheet15"/>
  <dimension ref="A2:K53"/>
  <sheetViews>
    <sheetView topLeftCell="A21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9" max="9" width="10.140625" bestFit="1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265" max="265" width="10.140625" bestFit="1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521" max="521" width="10.140625" bestFit="1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777" max="777" width="10.140625" bestFit="1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033" max="1033" width="10.140625" bestFit="1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289" max="1289" width="10.140625" bestFit="1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545" max="1545" width="10.140625" bestFit="1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1801" max="1801" width="10.140625" bestFit="1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057" max="2057" width="10.140625" bestFit="1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313" max="2313" width="10.140625" bestFit="1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569" max="2569" width="10.140625" bestFit="1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2825" max="2825" width="10.140625" bestFit="1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081" max="3081" width="10.140625" bestFit="1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337" max="3337" width="10.140625" bestFit="1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593" max="3593" width="10.140625" bestFit="1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3849" max="3849" width="10.140625" bestFit="1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105" max="4105" width="10.140625" bestFit="1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361" max="4361" width="10.140625" bestFit="1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617" max="4617" width="10.140625" bestFit="1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4873" max="4873" width="10.140625" bestFit="1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129" max="5129" width="10.140625" bestFit="1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385" max="5385" width="10.140625" bestFit="1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641" max="5641" width="10.140625" bestFit="1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5897" max="5897" width="10.140625" bestFit="1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153" max="6153" width="10.140625" bestFit="1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409" max="6409" width="10.140625" bestFit="1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665" max="6665" width="10.140625" bestFit="1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6921" max="6921" width="10.140625" bestFit="1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177" max="7177" width="10.140625" bestFit="1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433" max="7433" width="10.140625" bestFit="1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689" max="7689" width="10.140625" bestFit="1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7945" max="7945" width="10.140625" bestFit="1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201" max="8201" width="10.140625" bestFit="1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457" max="8457" width="10.140625" bestFit="1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713" max="8713" width="10.140625" bestFit="1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8969" max="8969" width="10.140625" bestFit="1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225" max="9225" width="10.140625" bestFit="1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481" max="9481" width="10.140625" bestFit="1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737" max="9737" width="10.140625" bestFit="1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9993" max="9993" width="10.140625" bestFit="1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249" max="10249" width="10.140625" bestFit="1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505" max="10505" width="10.140625" bestFit="1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0761" max="10761" width="10.140625" bestFit="1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017" max="11017" width="10.140625" bestFit="1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273" max="11273" width="10.140625" bestFit="1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529" max="11529" width="10.140625" bestFit="1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1785" max="11785" width="10.140625" bestFit="1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041" max="12041" width="10.140625" bestFit="1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297" max="12297" width="10.140625" bestFit="1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553" max="12553" width="10.140625" bestFit="1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2809" max="12809" width="10.140625" bestFit="1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065" max="13065" width="10.140625" bestFit="1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321" max="13321" width="10.140625" bestFit="1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577" max="13577" width="10.140625" bestFit="1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3833" max="13833" width="10.140625" bestFit="1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089" max="14089" width="10.140625" bestFit="1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345" max="14345" width="10.140625" bestFit="1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601" max="14601" width="10.140625" bestFit="1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4857" max="14857" width="10.140625" bestFit="1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113" max="15113" width="10.140625" bestFit="1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369" max="15369" width="10.140625" bestFit="1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625" max="15625" width="10.140625" bestFit="1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5881" max="15881" width="10.140625" bestFit="1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  <col min="16137" max="16137" width="10.140625" bestFit="1" customWidth="1"/>
  </cols>
  <sheetData>
    <row r="2" spans="1:10" x14ac:dyDescent="0.25">
      <c r="D2" s="86" t="s">
        <v>71</v>
      </c>
      <c r="F2" s="86" t="s">
        <v>65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139</v>
      </c>
    </row>
    <row r="9" spans="1:10" x14ac:dyDescent="0.25">
      <c r="A9" s="139" t="s">
        <v>12</v>
      </c>
      <c r="B9" s="140"/>
      <c r="C9" s="140"/>
      <c r="D9" s="140"/>
      <c r="E9" s="140"/>
      <c r="F9" s="140"/>
      <c r="G9" s="140"/>
      <c r="H9" s="140"/>
      <c r="I9" s="140"/>
    </row>
    <row r="10" spans="1:10" x14ac:dyDescent="0.25">
      <c r="A10" s="139" t="s">
        <v>13</v>
      </c>
      <c r="B10" s="140"/>
      <c r="C10" s="140"/>
      <c r="D10" s="140"/>
      <c r="E10" s="140"/>
      <c r="F10" s="140"/>
      <c r="G10" s="140"/>
      <c r="H10" s="140"/>
      <c r="I10" s="140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141</v>
      </c>
      <c r="B39" s="112"/>
      <c r="C39" s="112"/>
      <c r="D39" s="112"/>
      <c r="E39" s="113"/>
      <c r="F39" s="105"/>
      <c r="G39" s="35">
        <f>G38*(40.09*0.045)</f>
        <v>0</v>
      </c>
      <c r="H39" s="194" t="s">
        <v>112</v>
      </c>
      <c r="I39" s="194"/>
    </row>
    <row r="40" spans="1:11" ht="15" customHeight="1" x14ac:dyDescent="0.25">
      <c r="A40" s="114" t="s">
        <v>76</v>
      </c>
      <c r="B40" s="115"/>
      <c r="C40" s="115"/>
      <c r="D40" s="160" t="s">
        <v>33</v>
      </c>
      <c r="E40" s="161" t="s">
        <v>58</v>
      </c>
      <c r="F40" s="105"/>
      <c r="G40" s="35">
        <f>G38*0.1</f>
        <v>0</v>
      </c>
      <c r="H40" s="194"/>
      <c r="I40" s="196">
        <f>SUM(G39:G41)</f>
        <v>0</v>
      </c>
      <c r="K40" s="90"/>
    </row>
    <row r="41" spans="1:11" ht="15" customHeight="1" thickBot="1" x14ac:dyDescent="0.3">
      <c r="A41" s="118" t="s">
        <v>32</v>
      </c>
      <c r="B41" s="118"/>
      <c r="C41" s="118"/>
      <c r="D41" s="142"/>
      <c r="E41" s="118"/>
      <c r="F41" s="105"/>
      <c r="G41" s="35">
        <f>G38*0.05</f>
        <v>0</v>
      </c>
      <c r="H41" s="194"/>
      <c r="I41" s="194"/>
      <c r="K41" s="90"/>
    </row>
    <row r="42" spans="1:11" ht="15" customHeight="1" thickTop="1" x14ac:dyDescent="0.25">
      <c r="A42" s="119" t="s">
        <v>85</v>
      </c>
      <c r="B42" s="120"/>
      <c r="C42" s="120"/>
      <c r="D42" s="120"/>
      <c r="E42" s="121"/>
      <c r="F42" s="105"/>
      <c r="G42" s="35">
        <f>G38*12.27</f>
        <v>0</v>
      </c>
      <c r="H42" s="192" t="s">
        <v>113</v>
      </c>
      <c r="I42" s="192"/>
    </row>
    <row r="43" spans="1:11" ht="15" customHeight="1" x14ac:dyDescent="0.25">
      <c r="A43" s="122" t="s">
        <v>86</v>
      </c>
      <c r="B43" s="123"/>
      <c r="C43" s="123"/>
      <c r="D43" s="123"/>
      <c r="E43" s="124"/>
      <c r="F43" s="105"/>
      <c r="G43" s="35">
        <f>G38*2.66</f>
        <v>0</v>
      </c>
      <c r="H43" s="192" t="s">
        <v>114</v>
      </c>
      <c r="I43" s="196">
        <f>SUM(G42:G44)</f>
        <v>0</v>
      </c>
    </row>
    <row r="44" spans="1:11" ht="15" customHeight="1" thickBot="1" x14ac:dyDescent="0.3">
      <c r="A44" s="132" t="s">
        <v>108</v>
      </c>
      <c r="B44" s="133"/>
      <c r="C44" s="133"/>
      <c r="D44" s="133"/>
      <c r="E44" s="134"/>
      <c r="F44" s="105"/>
      <c r="G44" s="35">
        <f>G38*0.33</f>
        <v>0</v>
      </c>
      <c r="H44" s="192"/>
      <c r="I44" s="192"/>
    </row>
    <row r="45" spans="1:11" ht="15" customHeight="1" thickTop="1" thickBot="1" x14ac:dyDescent="0.3">
      <c r="A45" s="90" t="s">
        <v>38</v>
      </c>
      <c r="B45" s="90"/>
      <c r="C45" s="90"/>
      <c r="D45" s="90"/>
      <c r="E45" s="90"/>
      <c r="F45" s="162"/>
      <c r="G45" s="163">
        <f>I40+I43</f>
        <v>0</v>
      </c>
    </row>
    <row r="46" spans="1:11" ht="15" customHeight="1" thickTop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26"/>
      <c r="F47" s="125"/>
      <c r="G47" s="128" t="s">
        <v>51</v>
      </c>
      <c r="H47" s="125"/>
      <c r="I47" s="125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0IJZlhFakzizt4/m4+Loty2wXSRkHHY3FgYbgbv9p2JfoGsZPAwdE7gD+pz0oRAMP9C8LkO7/owiV/4I1/Aa3Q==" saltValue="kEgqOCO6+4w5DXY3ZPjH9A==" spinCount="100000" sheet="1" objects="1" scenarios="1"/>
  <hyperlinks>
    <hyperlink ref="G5" r:id="rId1" xr:uid="{C22CCEF3-37C5-450F-83F2-CA5692E04ABE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3F63-34BF-4A05-A9D3-AF4EFE8770C6}">
  <sheetPr codeName="Sheet16"/>
  <dimension ref="A2:L53"/>
  <sheetViews>
    <sheetView topLeftCell="A19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71</v>
      </c>
      <c r="F2" s="86" t="s">
        <v>67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139</v>
      </c>
    </row>
    <row r="9" spans="1:10" x14ac:dyDescent="0.25">
      <c r="A9" s="139" t="s">
        <v>12</v>
      </c>
      <c r="B9" s="140"/>
      <c r="C9" s="140"/>
      <c r="D9" s="140"/>
      <c r="E9" s="140"/>
      <c r="F9" s="140"/>
      <c r="G9" s="140"/>
      <c r="H9" s="140"/>
      <c r="I9" s="140"/>
    </row>
    <row r="10" spans="1:10" x14ac:dyDescent="0.25">
      <c r="A10" s="139" t="s">
        <v>13</v>
      </c>
      <c r="B10" s="140"/>
      <c r="C10" s="140"/>
      <c r="D10" s="140"/>
      <c r="E10" s="140"/>
      <c r="F10" s="140"/>
      <c r="G10" s="140"/>
      <c r="H10" s="140"/>
      <c r="I10" s="140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2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2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2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2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2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2" ht="15" customHeight="1" x14ac:dyDescent="0.25">
      <c r="A39" s="111" t="s">
        <v>142</v>
      </c>
      <c r="B39" s="112"/>
      <c r="C39" s="112"/>
      <c r="D39" s="112"/>
      <c r="E39" s="113"/>
      <c r="F39" s="105"/>
      <c r="G39" s="35">
        <f>G38*(0.045*43.91)</f>
        <v>0</v>
      </c>
      <c r="H39" s="194" t="s">
        <v>112</v>
      </c>
      <c r="I39" s="194"/>
    </row>
    <row r="40" spans="1:12" ht="15" customHeight="1" x14ac:dyDescent="0.25">
      <c r="A40" s="114" t="s">
        <v>78</v>
      </c>
      <c r="B40" s="115"/>
      <c r="C40" s="115"/>
      <c r="D40" s="160" t="s">
        <v>33</v>
      </c>
      <c r="E40" s="161" t="s">
        <v>58</v>
      </c>
      <c r="F40" s="105"/>
      <c r="G40" s="35">
        <f>G38*0.15</f>
        <v>0</v>
      </c>
      <c r="H40" s="194"/>
      <c r="I40" s="196">
        <f>SUM(G39:G41)</f>
        <v>0</v>
      </c>
    </row>
    <row r="41" spans="1:12" ht="15" customHeight="1" thickBot="1" x14ac:dyDescent="0.3">
      <c r="A41" s="155" t="s">
        <v>32</v>
      </c>
      <c r="B41" s="118"/>
      <c r="C41" s="118"/>
      <c r="D41" s="142"/>
      <c r="E41" s="143"/>
      <c r="F41" s="105"/>
      <c r="G41" s="35">
        <f>G38*0.05</f>
        <v>0</v>
      </c>
      <c r="H41" s="194"/>
      <c r="I41" s="194"/>
    </row>
    <row r="42" spans="1:12" ht="15" customHeight="1" thickTop="1" x14ac:dyDescent="0.25">
      <c r="A42" s="119" t="s">
        <v>87</v>
      </c>
      <c r="B42" s="120"/>
      <c r="C42" s="120"/>
      <c r="D42" s="120"/>
      <c r="E42" s="121"/>
      <c r="F42" s="105"/>
      <c r="G42" s="35">
        <f>G38*13.31</f>
        <v>0</v>
      </c>
      <c r="H42" s="192" t="s">
        <v>113</v>
      </c>
      <c r="I42" s="192"/>
    </row>
    <row r="43" spans="1:12" ht="15" customHeight="1" x14ac:dyDescent="0.25">
      <c r="A43" s="122" t="s">
        <v>88</v>
      </c>
      <c r="B43" s="123"/>
      <c r="C43" s="123"/>
      <c r="D43" s="123"/>
      <c r="E43" s="124"/>
      <c r="F43" s="105"/>
      <c r="G43" s="35">
        <f>G38*3.76</f>
        <v>0</v>
      </c>
      <c r="H43" s="192" t="s">
        <v>114</v>
      </c>
      <c r="I43" s="196">
        <f>SUM(G42:G44)</f>
        <v>0</v>
      </c>
    </row>
    <row r="44" spans="1:12" ht="15" customHeight="1" thickBot="1" x14ac:dyDescent="0.3">
      <c r="A44" s="132" t="s">
        <v>109</v>
      </c>
      <c r="B44" s="133"/>
      <c r="C44" s="133"/>
      <c r="D44" s="133"/>
      <c r="E44" s="134"/>
      <c r="F44" s="105"/>
      <c r="G44" s="35">
        <f>G38*0.38</f>
        <v>0</v>
      </c>
      <c r="H44" s="192"/>
      <c r="I44" s="192"/>
    </row>
    <row r="45" spans="1:12" ht="15" customHeight="1" thickTop="1" thickBot="1" x14ac:dyDescent="0.3">
      <c r="A45" s="90" t="s">
        <v>38</v>
      </c>
      <c r="B45" s="90"/>
      <c r="C45" s="90"/>
      <c r="D45" s="90"/>
      <c r="E45" s="90"/>
      <c r="F45" s="162"/>
      <c r="G45" s="163">
        <f>I40+I43</f>
        <v>0</v>
      </c>
      <c r="L45" s="90"/>
    </row>
    <row r="46" spans="1:12" ht="15" customHeight="1" thickTop="1" x14ac:dyDescent="0.25">
      <c r="A46" s="90"/>
      <c r="B46" s="90"/>
      <c r="C46" s="90"/>
      <c r="D46" s="90"/>
      <c r="E46" s="90"/>
    </row>
    <row r="47" spans="1:12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guXKApySmyBokOqOqhZxC7jrGxRXu3YTaSZFsAnqWEHrmxk0y5FluchM3iAVvUd0qHKpxqPmWY2CzC+8zJINaA==" saltValue="KALIATOVdn06uAnS8zOD1Q==" spinCount="100000" sheet="1" objects="1" scenarios="1"/>
  <hyperlinks>
    <hyperlink ref="G5" r:id="rId1" xr:uid="{A4D64B9C-BD0D-4EE6-9E72-9D913734877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DE9D-410D-4F29-8B7C-3EE4A05DE398}">
  <sheetPr codeName="Sheet17"/>
  <dimension ref="A2:K53"/>
  <sheetViews>
    <sheetView topLeftCell="A24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71</v>
      </c>
      <c r="F2" s="86" t="s">
        <v>70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139</v>
      </c>
    </row>
    <row r="9" spans="1:10" x14ac:dyDescent="0.25">
      <c r="A9" s="139" t="s">
        <v>12</v>
      </c>
      <c r="B9" s="140"/>
      <c r="C9" s="140"/>
      <c r="D9" s="140"/>
      <c r="E9" s="140"/>
      <c r="F9" s="140"/>
      <c r="G9" s="140"/>
      <c r="H9" s="140"/>
      <c r="I9" s="140"/>
    </row>
    <row r="10" spans="1:10" x14ac:dyDescent="0.25">
      <c r="A10" s="139" t="s">
        <v>13</v>
      </c>
      <c r="B10" s="140"/>
      <c r="C10" s="140"/>
      <c r="D10" s="140"/>
      <c r="E10" s="140"/>
      <c r="F10" s="140"/>
      <c r="G10" s="140"/>
      <c r="H10" s="140"/>
      <c r="I10" s="140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23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28"/>
      <c r="B25" s="28"/>
      <c r="C25" s="29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28"/>
      <c r="B26" s="28"/>
      <c r="C26" s="2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143</v>
      </c>
      <c r="B39" s="112"/>
      <c r="C39" s="112"/>
      <c r="D39" s="112"/>
      <c r="E39" s="113"/>
      <c r="F39" s="105"/>
      <c r="G39" s="35">
        <f>G38*(0.045*48.88)</f>
        <v>0</v>
      </c>
      <c r="H39" s="194" t="s">
        <v>112</v>
      </c>
      <c r="I39" s="194"/>
    </row>
    <row r="40" spans="1:11" ht="15" customHeight="1" x14ac:dyDescent="0.25">
      <c r="A40" s="114" t="s">
        <v>78</v>
      </c>
      <c r="B40" s="115"/>
      <c r="C40" s="115"/>
      <c r="D40" s="160" t="s">
        <v>33</v>
      </c>
      <c r="E40" s="161" t="s">
        <v>58</v>
      </c>
      <c r="F40" s="105"/>
      <c r="G40" s="35">
        <f>G38*0.15</f>
        <v>0</v>
      </c>
      <c r="H40" s="194"/>
      <c r="I40" s="196">
        <f>SUM(G39:G41)</f>
        <v>0</v>
      </c>
    </row>
    <row r="41" spans="1:11" ht="15" customHeight="1" thickBot="1" x14ac:dyDescent="0.3">
      <c r="A41" s="155" t="s">
        <v>32</v>
      </c>
      <c r="B41" s="118"/>
      <c r="C41" s="118"/>
      <c r="D41" s="142"/>
      <c r="E41" s="143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89</v>
      </c>
      <c r="B42" s="120"/>
      <c r="C42" s="120"/>
      <c r="D42" s="120"/>
      <c r="E42" s="121"/>
      <c r="F42" s="105"/>
      <c r="G42" s="35">
        <f>G38*15.5</f>
        <v>0</v>
      </c>
      <c r="H42" s="192" t="s">
        <v>113</v>
      </c>
      <c r="I42" s="192"/>
    </row>
    <row r="43" spans="1:11" ht="15" customHeight="1" x14ac:dyDescent="0.25">
      <c r="A43" s="122" t="s">
        <v>90</v>
      </c>
      <c r="B43" s="123"/>
      <c r="C43" s="123"/>
      <c r="D43" s="123"/>
      <c r="E43" s="124"/>
      <c r="F43" s="105"/>
      <c r="G43" s="35">
        <f>G38*4.86</f>
        <v>0</v>
      </c>
      <c r="H43" s="192" t="s">
        <v>114</v>
      </c>
      <c r="I43" s="196">
        <f>SUM(G42:G44)</f>
        <v>0</v>
      </c>
    </row>
    <row r="44" spans="1:11" ht="15" customHeight="1" thickBot="1" x14ac:dyDescent="0.3">
      <c r="A44" s="132" t="s">
        <v>110</v>
      </c>
      <c r="B44" s="133"/>
      <c r="C44" s="133"/>
      <c r="D44" s="133"/>
      <c r="E44" s="134"/>
      <c r="F44" s="105"/>
      <c r="G44" s="35">
        <f>G38*0.46</f>
        <v>0</v>
      </c>
      <c r="H44" s="192"/>
      <c r="I44" s="192"/>
    </row>
    <row r="45" spans="1:11" ht="15" customHeight="1" thickTop="1" thickBot="1" x14ac:dyDescent="0.3">
      <c r="A45" s="90" t="s">
        <v>38</v>
      </c>
      <c r="B45" s="90"/>
      <c r="C45" s="90"/>
      <c r="D45" s="90"/>
      <c r="E45" s="90"/>
      <c r="F45" s="164"/>
      <c r="G45" s="165">
        <f>I40+I43</f>
        <v>0</v>
      </c>
    </row>
    <row r="46" spans="1:11" ht="15" customHeight="1" thickBot="1" x14ac:dyDescent="0.3">
      <c r="A46" s="90"/>
      <c r="B46" s="90"/>
      <c r="C46" s="90"/>
      <c r="D46" s="90"/>
      <c r="E46" s="90"/>
      <c r="H46" s="136"/>
      <c r="I46" s="136"/>
      <c r="K46" s="90" t="s">
        <v>79</v>
      </c>
    </row>
    <row r="47" spans="1:11" ht="15.75" thickBot="1" x14ac:dyDescent="0.3">
      <c r="A47" s="127" t="s">
        <v>39</v>
      </c>
      <c r="B47" s="127"/>
      <c r="C47" s="127"/>
      <c r="E47" s="136"/>
      <c r="F47" s="136"/>
      <c r="G47" s="128" t="s">
        <v>51</v>
      </c>
    </row>
    <row r="48" spans="1:11" x14ac:dyDescent="0.25">
      <c r="H48" s="98"/>
      <c r="I48" s="98"/>
    </row>
    <row r="49" spans="1:9" x14ac:dyDescent="0.25">
      <c r="A49" s="88" t="s">
        <v>40</v>
      </c>
      <c r="C49" s="98"/>
      <c r="D49" s="138"/>
      <c r="E49" s="98"/>
      <c r="F49" s="98"/>
      <c r="G49" s="98"/>
    </row>
    <row r="50" spans="1:9" x14ac:dyDescent="0.25">
      <c r="H50" s="98"/>
      <c r="I50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</row>
    <row r="53" spans="1:9" x14ac:dyDescent="0.25">
      <c r="A53" s="70" t="s">
        <v>43</v>
      </c>
    </row>
  </sheetData>
  <sheetProtection algorithmName="SHA-512" hashValue="gIkVEoP8GykayyTUJRQsIfBBJt/eOFXD5++EiATI6smi9GFmwlHBg/rTJ2mCGrmIiQRLSKLVUChKMNHYs9z3WA==" saltValue="+yybwqoMoWKcejW8vgyooQ==" spinCount="100000" sheet="1" objects="1" scenarios="1"/>
  <hyperlinks>
    <hyperlink ref="G5" r:id="rId1" xr:uid="{BA64A8EB-CA17-4871-B25F-57140DCCF7BC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C08B-AB01-4794-BC25-81B265065422}">
  <sheetPr codeName="Sheet18">
    <pageSetUpPr fitToPage="1"/>
  </sheetPr>
  <dimension ref="A2:L55"/>
  <sheetViews>
    <sheetView topLeftCell="A28" workbookViewId="0">
      <selection activeCell="G39" sqref="G39"/>
    </sheetView>
  </sheetViews>
  <sheetFormatPr defaultRowHeight="15" x14ac:dyDescent="0.25"/>
  <cols>
    <col min="1" max="3" width="9.140625" style="3"/>
    <col min="4" max="4" width="11.14062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1.14062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1.14062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1.14062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1.14062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1.14062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1.14062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1.14062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1.14062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1.14062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1.14062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1.14062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1.14062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1.14062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1.14062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1.14062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1.14062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1.14062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1.14062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1.14062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1.14062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1.14062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1.14062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1.14062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1.14062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1.14062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1.14062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1.14062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1.14062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1.14062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1.14062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1.14062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1.14062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1.14062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1.14062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1.14062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1.14062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1.14062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1.14062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1.14062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1.14062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1.14062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1.14062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1.14062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1.14062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1.14062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1.14062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1.14062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1.14062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1.14062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1.14062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1.14062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1.14062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1.14062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1.14062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1.14062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1.14062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1.14062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1.14062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1.14062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1.14062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1.14062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1.14062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1.14062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D2" s="4" t="s">
        <v>71</v>
      </c>
    </row>
    <row r="3" spans="1:10" x14ac:dyDescent="0.25">
      <c r="A3" s="1" t="s">
        <v>0</v>
      </c>
      <c r="B3" s="2"/>
      <c r="C3" s="2"/>
      <c r="D3" s="2"/>
      <c r="E3" s="2"/>
      <c r="F3" s="1" t="s">
        <v>1</v>
      </c>
      <c r="G3" s="1" t="s">
        <v>2</v>
      </c>
      <c r="H3" s="1"/>
      <c r="I3" s="2"/>
      <c r="J3" s="2"/>
    </row>
    <row r="4" spans="1:10" x14ac:dyDescent="0.25">
      <c r="A4" s="1" t="s">
        <v>3</v>
      </c>
      <c r="B4" s="2"/>
      <c r="C4" s="2"/>
      <c r="D4" s="2"/>
      <c r="E4" s="2"/>
      <c r="F4" s="1" t="s">
        <v>4</v>
      </c>
      <c r="G4" s="1" t="s">
        <v>5</v>
      </c>
      <c r="H4" s="1"/>
      <c r="I4" s="2"/>
      <c r="J4" s="2"/>
    </row>
    <row r="5" spans="1:10" x14ac:dyDescent="0.25">
      <c r="A5" s="1" t="s">
        <v>6</v>
      </c>
      <c r="B5" s="2"/>
      <c r="C5" s="2"/>
      <c r="D5" s="2"/>
      <c r="E5" s="2"/>
      <c r="F5" s="1" t="s">
        <v>7</v>
      </c>
      <c r="G5" s="5" t="s">
        <v>8</v>
      </c>
      <c r="H5" s="2"/>
      <c r="I5" s="2"/>
      <c r="J5" s="2"/>
    </row>
    <row r="6" spans="1:10" x14ac:dyDescent="0.25">
      <c r="A6" s="6" t="s">
        <v>10</v>
      </c>
      <c r="B6" s="6"/>
      <c r="C6" s="6"/>
      <c r="D6" s="6"/>
      <c r="E6" s="6"/>
    </row>
    <row r="7" spans="1:10" x14ac:dyDescent="0.25">
      <c r="A7" s="6" t="s">
        <v>11</v>
      </c>
      <c r="B7" s="6"/>
      <c r="C7" s="6"/>
      <c r="D7" s="6"/>
      <c r="E7" s="6"/>
    </row>
    <row r="8" spans="1:10" x14ac:dyDescent="0.25">
      <c r="A8" s="4"/>
      <c r="F8" s="7" t="s">
        <v>124</v>
      </c>
    </row>
    <row r="9" spans="1:10" x14ac:dyDescent="0.25">
      <c r="A9" s="166" t="s">
        <v>12</v>
      </c>
      <c r="B9" s="167"/>
      <c r="C9" s="167"/>
      <c r="D9" s="167"/>
      <c r="E9" s="167"/>
      <c r="F9" s="167"/>
      <c r="G9" s="167"/>
      <c r="H9" s="167"/>
      <c r="I9" s="167"/>
    </row>
    <row r="10" spans="1:10" x14ac:dyDescent="0.25">
      <c r="A10" s="166" t="s">
        <v>13</v>
      </c>
      <c r="B10" s="167"/>
      <c r="C10" s="167"/>
      <c r="D10" s="167"/>
      <c r="E10" s="167"/>
      <c r="F10" s="167"/>
      <c r="G10" s="167"/>
      <c r="H10" s="167"/>
      <c r="I10" s="167"/>
    </row>
    <row r="11" spans="1:10" x14ac:dyDescent="0.25">
      <c r="G11" s="10" t="s">
        <v>14</v>
      </c>
      <c r="H11" s="10" t="s">
        <v>14</v>
      </c>
    </row>
    <row r="12" spans="1:10" x14ac:dyDescent="0.25">
      <c r="A12" s="3" t="s">
        <v>15</v>
      </c>
      <c r="D12" s="11"/>
      <c r="E12" s="12" t="s">
        <v>16</v>
      </c>
      <c r="F12" s="12" t="s">
        <v>17</v>
      </c>
      <c r="G12" s="12" t="s">
        <v>18</v>
      </c>
      <c r="H12" s="12" t="s">
        <v>19</v>
      </c>
      <c r="I12" s="13" t="s">
        <v>20</v>
      </c>
    </row>
    <row r="13" spans="1:10" x14ac:dyDescent="0.25">
      <c r="A13" s="14" t="s">
        <v>21</v>
      </c>
      <c r="B13" s="14"/>
      <c r="C13" s="14"/>
      <c r="D13" s="15"/>
      <c r="E13" s="16" t="s">
        <v>22</v>
      </c>
      <c r="F13" s="16" t="s">
        <v>23</v>
      </c>
      <c r="G13" s="16" t="s">
        <v>24</v>
      </c>
      <c r="H13" s="16" t="s">
        <v>23</v>
      </c>
      <c r="I13" s="17" t="s">
        <v>25</v>
      </c>
    </row>
    <row r="14" spans="1:10" ht="15" customHeight="1" x14ac:dyDescent="0.25">
      <c r="A14" s="23"/>
      <c r="B14" s="18"/>
      <c r="C14" s="18"/>
      <c r="D14" s="19"/>
      <c r="E14" s="24"/>
      <c r="F14" s="25"/>
      <c r="G14" s="21"/>
      <c r="H14" s="21"/>
      <c r="I14" s="22">
        <f t="shared" ref="I14:I35" si="0">F14+(G14*1.5)+(H14*2)</f>
        <v>0</v>
      </c>
    </row>
    <row r="15" spans="1:10" ht="15" customHeight="1" x14ac:dyDescent="0.25">
      <c r="A15" s="23"/>
      <c r="B15" s="18"/>
      <c r="C15" s="18"/>
      <c r="D15" s="19"/>
      <c r="E15" s="24"/>
      <c r="F15" s="25"/>
      <c r="G15" s="25"/>
      <c r="H15" s="25"/>
      <c r="I15" s="26">
        <f t="shared" si="0"/>
        <v>0</v>
      </c>
    </row>
    <row r="16" spans="1:10" ht="15" customHeight="1" x14ac:dyDescent="0.25">
      <c r="A16" s="23"/>
      <c r="B16" s="18"/>
      <c r="C16" s="18"/>
      <c r="D16" s="19"/>
      <c r="E16" s="24"/>
      <c r="F16" s="25"/>
      <c r="G16" s="25"/>
      <c r="H16" s="25"/>
      <c r="I16" s="26">
        <f t="shared" si="0"/>
        <v>0</v>
      </c>
    </row>
    <row r="17" spans="1:9" ht="15" customHeight="1" x14ac:dyDescent="0.25">
      <c r="A17" s="23"/>
      <c r="B17" s="18"/>
      <c r="C17" s="18"/>
      <c r="D17" s="19"/>
      <c r="E17" s="24"/>
      <c r="F17" s="25"/>
      <c r="G17" s="25"/>
      <c r="H17" s="25"/>
      <c r="I17" s="26">
        <f t="shared" si="0"/>
        <v>0</v>
      </c>
    </row>
    <row r="18" spans="1:9" ht="15" customHeight="1" x14ac:dyDescent="0.25">
      <c r="A18" s="23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23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19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18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19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19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23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3"/>
      <c r="B30" s="18"/>
      <c r="C30" s="18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28"/>
      <c r="B32" s="28"/>
      <c r="C32" s="29"/>
      <c r="D32" s="19"/>
      <c r="E32" s="24"/>
      <c r="F32" s="25"/>
      <c r="G32" s="25"/>
      <c r="H32" s="25"/>
      <c r="I32" s="26">
        <f t="shared" si="0"/>
        <v>0</v>
      </c>
    </row>
    <row r="33" spans="1:12" ht="15" customHeight="1" x14ac:dyDescent="0.25">
      <c r="A33" s="28"/>
      <c r="B33" s="28"/>
      <c r="C33" s="28"/>
      <c r="D33" s="19"/>
      <c r="E33" s="24"/>
      <c r="F33" s="25"/>
      <c r="G33" s="25"/>
      <c r="H33" s="25"/>
      <c r="I33" s="26">
        <f t="shared" si="0"/>
        <v>0</v>
      </c>
    </row>
    <row r="34" spans="1:12" ht="15" customHeight="1" x14ac:dyDescent="0.25">
      <c r="A34" s="18"/>
      <c r="B34" s="18"/>
      <c r="C34" s="18"/>
      <c r="D34" s="19"/>
      <c r="E34" s="24"/>
      <c r="F34" s="25"/>
      <c r="G34" s="25"/>
      <c r="H34" s="25"/>
      <c r="I34" s="26">
        <f t="shared" si="0"/>
        <v>0</v>
      </c>
    </row>
    <row r="35" spans="1:12" ht="15" customHeight="1" x14ac:dyDescent="0.25">
      <c r="A35" s="18"/>
      <c r="B35" s="18"/>
      <c r="C35" s="18"/>
      <c r="D35" s="19"/>
      <c r="E35" s="24"/>
      <c r="F35" s="25"/>
      <c r="G35" s="25"/>
      <c r="H35" s="25"/>
      <c r="I35" s="26">
        <f t="shared" si="0"/>
        <v>0</v>
      </c>
    </row>
    <row r="36" spans="1:12" ht="15" customHeight="1" x14ac:dyDescent="0.25">
      <c r="A36" s="18"/>
      <c r="B36" s="18"/>
      <c r="C36" s="18"/>
      <c r="D36" s="19"/>
      <c r="E36" s="24"/>
      <c r="F36" s="25">
        <f>SUM(F14:F35)</f>
        <v>0</v>
      </c>
      <c r="G36" s="25">
        <f>SUM(G14:G35)*1.5</f>
        <v>0</v>
      </c>
      <c r="H36" s="25">
        <f>SUM(H14:H35)</f>
        <v>0</v>
      </c>
      <c r="I36" s="26">
        <f>SUM(I14:I35)</f>
        <v>0</v>
      </c>
    </row>
    <row r="37" spans="1:12" ht="15" customHeight="1" x14ac:dyDescent="0.25">
      <c r="A37" s="6" t="s">
        <v>26</v>
      </c>
      <c r="B37" s="6"/>
      <c r="C37" s="6"/>
      <c r="D37" s="6"/>
      <c r="E37" s="6"/>
      <c r="F37" s="26"/>
      <c r="G37" s="30">
        <f>F36</f>
        <v>0</v>
      </c>
    </row>
    <row r="38" spans="1:12" ht="15" customHeight="1" x14ac:dyDescent="0.25">
      <c r="A38" s="6" t="s">
        <v>27</v>
      </c>
      <c r="B38" s="6"/>
      <c r="C38" s="6"/>
      <c r="D38" s="6"/>
      <c r="E38" s="6"/>
      <c r="F38" s="26">
        <f>SUM(G14:G35)</f>
        <v>0</v>
      </c>
      <c r="G38" s="30">
        <f>G36</f>
        <v>0</v>
      </c>
    </row>
    <row r="39" spans="1:12" ht="15" customHeight="1" x14ac:dyDescent="0.25">
      <c r="A39" s="6" t="s">
        <v>28</v>
      </c>
      <c r="B39" s="6"/>
      <c r="C39" s="6"/>
      <c r="D39" s="6"/>
      <c r="E39" s="6"/>
      <c r="F39" s="26">
        <f>SUM(H14:H35)</f>
        <v>0</v>
      </c>
      <c r="G39" s="30">
        <f>H36*2</f>
        <v>0</v>
      </c>
    </row>
    <row r="40" spans="1:12" ht="15" customHeight="1" thickBot="1" x14ac:dyDescent="0.3">
      <c r="A40" s="6" t="s">
        <v>29</v>
      </c>
      <c r="B40" s="6"/>
      <c r="C40" s="6"/>
      <c r="D40" s="6"/>
      <c r="E40" s="6"/>
      <c r="F40" s="26"/>
      <c r="G40" s="30">
        <f>SUM(G37:G39)</f>
        <v>0</v>
      </c>
    </row>
    <row r="41" spans="1:12" ht="15" customHeight="1" x14ac:dyDescent="0.25">
      <c r="A41" s="168" t="s">
        <v>144</v>
      </c>
      <c r="B41" s="169"/>
      <c r="C41" s="169"/>
      <c r="D41" s="169"/>
      <c r="E41" s="170"/>
      <c r="F41" s="18"/>
      <c r="G41" s="35">
        <f>67.72*G40*0.045</f>
        <v>0</v>
      </c>
      <c r="H41" s="198" t="s">
        <v>112</v>
      </c>
      <c r="I41" s="198"/>
    </row>
    <row r="42" spans="1:12" ht="15" customHeight="1" x14ac:dyDescent="0.25">
      <c r="A42" s="171" t="s">
        <v>80</v>
      </c>
      <c r="B42" s="38"/>
      <c r="C42" s="38"/>
      <c r="D42" s="172" t="s">
        <v>33</v>
      </c>
      <c r="E42" s="173" t="s">
        <v>58</v>
      </c>
      <c r="F42" s="18"/>
      <c r="G42" s="35">
        <f>G40*0.2</f>
        <v>0</v>
      </c>
      <c r="H42" s="198"/>
      <c r="I42" s="200">
        <f>SUM(G41:G43)</f>
        <v>0</v>
      </c>
    </row>
    <row r="43" spans="1:12" ht="15" customHeight="1" thickBot="1" x14ac:dyDescent="0.3">
      <c r="A43" s="174" t="s">
        <v>32</v>
      </c>
      <c r="B43" s="38"/>
      <c r="C43" s="38"/>
      <c r="D43" s="39"/>
      <c r="E43" s="175"/>
      <c r="F43" s="18"/>
      <c r="G43" s="35">
        <f>G40*0.05</f>
        <v>0</v>
      </c>
      <c r="H43" s="198"/>
      <c r="I43" s="198"/>
    </row>
    <row r="44" spans="1:12" ht="15" customHeight="1" thickTop="1" x14ac:dyDescent="0.25">
      <c r="A44" s="47" t="s">
        <v>111</v>
      </c>
      <c r="B44" s="48"/>
      <c r="C44" s="48"/>
      <c r="D44" s="48"/>
      <c r="E44" s="176"/>
      <c r="F44" s="18"/>
      <c r="G44" s="35">
        <f>G40*26.92</f>
        <v>0</v>
      </c>
      <c r="H44" s="199" t="s">
        <v>113</v>
      </c>
      <c r="I44" s="199"/>
      <c r="L44" s="6"/>
    </row>
    <row r="45" spans="1:12" ht="15" customHeight="1" x14ac:dyDescent="0.25">
      <c r="A45" s="52" t="s">
        <v>34</v>
      </c>
      <c r="B45" s="53"/>
      <c r="C45" s="53"/>
      <c r="D45" s="53"/>
      <c r="E45" s="177"/>
      <c r="F45" s="18"/>
      <c r="G45" s="35">
        <f>G40*7.25</f>
        <v>0</v>
      </c>
      <c r="H45" s="199" t="s">
        <v>114</v>
      </c>
      <c r="I45" s="200">
        <f>SUM(G44:G46)</f>
        <v>0</v>
      </c>
    </row>
    <row r="46" spans="1:12" ht="15" customHeight="1" thickBot="1" x14ac:dyDescent="0.3">
      <c r="A46" s="57" t="s">
        <v>118</v>
      </c>
      <c r="B46" s="58"/>
      <c r="C46" s="58"/>
      <c r="D46" s="58"/>
      <c r="E46" s="178"/>
      <c r="F46" s="18"/>
      <c r="G46" s="35">
        <f>G40*1.7</f>
        <v>0</v>
      </c>
      <c r="H46" s="199"/>
      <c r="I46" s="199"/>
    </row>
    <row r="47" spans="1:12" ht="16.5" thickTop="1" thickBot="1" x14ac:dyDescent="0.3">
      <c r="A47" s="6" t="s">
        <v>38</v>
      </c>
      <c r="B47" s="6"/>
      <c r="C47" s="6"/>
      <c r="D47" s="6"/>
      <c r="E47" s="179"/>
      <c r="F47" s="81"/>
      <c r="G47" s="82">
        <f>SUM(G41:G46)</f>
        <v>0</v>
      </c>
    </row>
    <row r="48" spans="1:12" x14ac:dyDescent="0.25">
      <c r="A48" s="6"/>
      <c r="B48" s="6"/>
      <c r="C48" s="6"/>
      <c r="D48" s="6"/>
      <c r="E48" s="179"/>
    </row>
    <row r="49" spans="1:9" ht="15.75" thickBot="1" x14ac:dyDescent="0.3">
      <c r="A49" s="65" t="s">
        <v>39</v>
      </c>
      <c r="B49" s="65"/>
      <c r="C49" s="65"/>
      <c r="E49" s="83"/>
      <c r="F49" s="66"/>
      <c r="G49" s="67" t="s">
        <v>51</v>
      </c>
      <c r="H49" s="83"/>
      <c r="I49" s="68"/>
    </row>
    <row r="51" spans="1:9" x14ac:dyDescent="0.25">
      <c r="A51" s="2" t="s">
        <v>40</v>
      </c>
      <c r="C51" s="14"/>
      <c r="D51" s="14"/>
      <c r="E51" s="69"/>
      <c r="F51" s="14"/>
      <c r="G51" s="14"/>
      <c r="H51" s="14"/>
      <c r="I51" s="14"/>
    </row>
    <row r="53" spans="1:9" x14ac:dyDescent="0.25">
      <c r="A53" s="2" t="s">
        <v>41</v>
      </c>
      <c r="C53" s="14"/>
      <c r="D53" s="14"/>
      <c r="E53" s="14"/>
      <c r="F53" s="14"/>
      <c r="G53" s="2" t="s">
        <v>42</v>
      </c>
      <c r="H53" s="14"/>
      <c r="I53" s="14"/>
    </row>
    <row r="54" spans="1:9" x14ac:dyDescent="0.25">
      <c r="H54" s="3" t="s">
        <v>116</v>
      </c>
    </row>
    <row r="55" spans="1:9" x14ac:dyDescent="0.25">
      <c r="A55" s="70" t="s">
        <v>43</v>
      </c>
    </row>
  </sheetData>
  <sheetProtection algorithmName="SHA-512" hashValue="6vGrcNZrDjhr1C9Tgv1W0vm/XDsL4JOuPYl6x7R+YBlSOlsSMSXEHRga1YpikOcvcxG1nsbKTyvBm0r1sS16MQ==" saltValue="3i43Oi3l4xSRlUGz2kDZ/Q==" spinCount="100000" sheet="1" objects="1" scenarios="1"/>
  <hyperlinks>
    <hyperlink ref="G5" r:id="rId1" xr:uid="{67D4083B-3AAB-4F88-9B14-E8F4293AECF5}"/>
  </hyperlinks>
  <pageMargins left="0.7" right="0.7" top="0.75" bottom="0.75" header="0.3" footer="0.3"/>
  <pageSetup scale="85" orientation="portrait" horizontalDpi="0" verticalDpi="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297A-5C2D-44A7-93D7-AACE9D927110}">
  <sheetPr codeName="Sheet19">
    <pageSetUpPr fitToPage="1"/>
  </sheetPr>
  <dimension ref="A2:L52"/>
  <sheetViews>
    <sheetView topLeftCell="A28" workbookViewId="0">
      <selection activeCell="G39" sqref="G39"/>
    </sheetView>
  </sheetViews>
  <sheetFormatPr defaultRowHeight="15" x14ac:dyDescent="0.25"/>
  <cols>
    <col min="1" max="3" width="9.140625" style="3"/>
    <col min="4" max="4" width="11.14062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1.14062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1.14062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1.14062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1.14062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1.14062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1.14062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1.14062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1.14062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1.14062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1.14062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1.14062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1.14062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1.14062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1.14062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1.14062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1.14062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1.14062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1.14062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1.14062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1.14062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1.14062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1.14062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1.14062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1.14062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1.14062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1.14062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1.14062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1.14062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1.14062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1.14062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1.14062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1.14062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1.14062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1.14062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1.14062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1.14062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1.14062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1.14062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1.14062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1.14062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1.14062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1.14062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1.14062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1.14062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1.14062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1.14062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1.14062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1.14062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1.14062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1.14062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1.14062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1.14062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1.14062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1.14062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1.14062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1.14062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1.14062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1.14062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1.14062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1.14062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1.14062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1.14062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1.14062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D2" s="4" t="s">
        <v>71</v>
      </c>
    </row>
    <row r="3" spans="1:10" x14ac:dyDescent="0.25">
      <c r="A3" s="1" t="s">
        <v>0</v>
      </c>
      <c r="B3" s="2"/>
      <c r="C3" s="2"/>
      <c r="D3" s="2"/>
      <c r="E3" s="2"/>
      <c r="F3" s="1" t="s">
        <v>1</v>
      </c>
      <c r="G3" s="1" t="s">
        <v>2</v>
      </c>
      <c r="H3" s="1"/>
      <c r="I3" s="2"/>
      <c r="J3" s="2"/>
    </row>
    <row r="4" spans="1:10" x14ac:dyDescent="0.25">
      <c r="A4" s="1" t="s">
        <v>3</v>
      </c>
      <c r="B4" s="2"/>
      <c r="C4" s="2"/>
      <c r="D4" s="2"/>
      <c r="E4" s="2"/>
      <c r="F4" s="1" t="s">
        <v>4</v>
      </c>
      <c r="G4" s="1" t="s">
        <v>5</v>
      </c>
      <c r="H4" s="1"/>
      <c r="I4" s="2"/>
      <c r="J4" s="2"/>
    </row>
    <row r="5" spans="1:10" x14ac:dyDescent="0.25">
      <c r="A5" s="1" t="s">
        <v>6</v>
      </c>
      <c r="B5" s="2"/>
      <c r="C5" s="2"/>
      <c r="D5" s="2"/>
      <c r="E5" s="2"/>
      <c r="F5" s="1" t="s">
        <v>7</v>
      </c>
      <c r="G5" s="5" t="s">
        <v>8</v>
      </c>
      <c r="H5" s="2"/>
      <c r="I5" s="2"/>
      <c r="J5" s="2"/>
    </row>
    <row r="6" spans="1:10" x14ac:dyDescent="0.25">
      <c r="A6" s="6" t="s">
        <v>10</v>
      </c>
      <c r="B6" s="6"/>
      <c r="C6" s="6"/>
      <c r="D6" s="6"/>
      <c r="E6" s="6"/>
    </row>
    <row r="7" spans="1:10" x14ac:dyDescent="0.25">
      <c r="A7" s="6" t="s">
        <v>11</v>
      </c>
      <c r="B7" s="6"/>
      <c r="C7" s="6"/>
      <c r="D7" s="6"/>
      <c r="E7" s="6"/>
    </row>
    <row r="8" spans="1:10" x14ac:dyDescent="0.25">
      <c r="A8" s="4"/>
      <c r="F8" s="7" t="s">
        <v>124</v>
      </c>
    </row>
    <row r="9" spans="1:10" x14ac:dyDescent="0.25">
      <c r="A9" s="166" t="s">
        <v>12</v>
      </c>
      <c r="B9" s="167"/>
      <c r="C9" s="167"/>
      <c r="D9" s="167"/>
      <c r="E9" s="167"/>
      <c r="F9" s="167"/>
      <c r="G9" s="167"/>
      <c r="H9" s="167"/>
      <c r="I9" s="167"/>
    </row>
    <row r="10" spans="1:10" x14ac:dyDescent="0.25">
      <c r="A10" s="166" t="s">
        <v>13</v>
      </c>
      <c r="B10" s="167"/>
      <c r="C10" s="167"/>
      <c r="D10" s="167"/>
      <c r="E10" s="167"/>
      <c r="F10" s="167"/>
      <c r="G10" s="167"/>
      <c r="H10" s="167"/>
      <c r="I10" s="167"/>
    </row>
    <row r="11" spans="1:10" x14ac:dyDescent="0.25">
      <c r="G11" s="10" t="s">
        <v>14</v>
      </c>
      <c r="H11" s="10" t="s">
        <v>14</v>
      </c>
    </row>
    <row r="12" spans="1:10" x14ac:dyDescent="0.25">
      <c r="A12" s="3" t="s">
        <v>15</v>
      </c>
      <c r="D12" s="11"/>
      <c r="E12" s="12" t="s">
        <v>16</v>
      </c>
      <c r="F12" s="12" t="s">
        <v>17</v>
      </c>
      <c r="G12" s="12" t="s">
        <v>18</v>
      </c>
      <c r="H12" s="12" t="s">
        <v>19</v>
      </c>
      <c r="I12" s="13" t="s">
        <v>20</v>
      </c>
    </row>
    <row r="13" spans="1:10" x14ac:dyDescent="0.25">
      <c r="A13" s="14" t="s">
        <v>21</v>
      </c>
      <c r="B13" s="14"/>
      <c r="C13" s="14"/>
      <c r="D13" s="15"/>
      <c r="E13" s="16" t="s">
        <v>22</v>
      </c>
      <c r="F13" s="16" t="s">
        <v>23</v>
      </c>
      <c r="G13" s="16" t="s">
        <v>24</v>
      </c>
      <c r="H13" s="16" t="s">
        <v>23</v>
      </c>
      <c r="I13" s="17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22">
        <f t="shared" ref="I14:I18" si="0">F14+(G14*1.5)+(H14*2)</f>
        <v>0</v>
      </c>
    </row>
    <row r="15" spans="1:10" ht="15" customHeight="1" x14ac:dyDescent="0.25">
      <c r="A15" s="23"/>
      <c r="B15" s="18"/>
      <c r="C15" s="18"/>
      <c r="D15" s="19"/>
      <c r="E15" s="24"/>
      <c r="F15" s="25"/>
      <c r="G15" s="25"/>
      <c r="H15" s="25"/>
      <c r="I15" s="26">
        <f t="shared" si="0"/>
        <v>0</v>
      </c>
    </row>
    <row r="16" spans="1:10" ht="15" customHeight="1" x14ac:dyDescent="0.25">
      <c r="A16" s="23"/>
      <c r="B16" s="18"/>
      <c r="C16" s="18"/>
      <c r="D16" s="19"/>
      <c r="E16" s="24"/>
      <c r="F16" s="25"/>
      <c r="G16" s="25"/>
      <c r="H16" s="25"/>
      <c r="I16" s="26">
        <f t="shared" si="0"/>
        <v>0</v>
      </c>
    </row>
    <row r="17" spans="1:9" ht="15" customHeight="1" x14ac:dyDescent="0.25">
      <c r="A17" s="23"/>
      <c r="B17" s="18"/>
      <c r="C17" s="18"/>
      <c r="D17" s="19"/>
      <c r="E17" s="24"/>
      <c r="F17" s="25"/>
      <c r="G17" s="25"/>
      <c r="H17" s="25"/>
      <c r="I17" s="26">
        <f t="shared" si="0"/>
        <v>0</v>
      </c>
    </row>
    <row r="18" spans="1:9" ht="15" customHeight="1" x14ac:dyDescent="0.25">
      <c r="A18" s="23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23"/>
      <c r="B19" s="18"/>
      <c r="C19" s="18"/>
      <c r="D19" s="19"/>
      <c r="E19" s="24"/>
      <c r="F19" s="25"/>
      <c r="G19" s="25"/>
      <c r="H19" s="25"/>
      <c r="I19" s="26">
        <f t="shared" ref="I19:I33" si="1">F19+(G19*1.5)+(H19*2)</f>
        <v>0</v>
      </c>
    </row>
    <row r="20" spans="1:9" ht="15" customHeight="1" x14ac:dyDescent="0.25">
      <c r="A20" s="23"/>
      <c r="B20" s="18"/>
      <c r="C20" s="18"/>
      <c r="D20" s="19"/>
      <c r="E20" s="24"/>
      <c r="F20" s="25"/>
      <c r="G20" s="25"/>
      <c r="H20" s="25"/>
      <c r="I20" s="26">
        <f t="shared" si="1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1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1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1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26">
        <f t="shared" si="1"/>
        <v>0</v>
      </c>
    </row>
    <row r="25" spans="1:9" ht="15" customHeight="1" x14ac:dyDescent="0.25">
      <c r="A25" s="23"/>
      <c r="B25" s="18"/>
      <c r="C25" s="18"/>
      <c r="D25" s="19"/>
      <c r="E25" s="24"/>
      <c r="F25" s="25"/>
      <c r="G25" s="25"/>
      <c r="H25" s="25"/>
      <c r="I25" s="26">
        <f t="shared" si="1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26">
        <f t="shared" si="1"/>
        <v>0</v>
      </c>
    </row>
    <row r="27" spans="1:9" ht="15" customHeight="1" x14ac:dyDescent="0.25">
      <c r="A27" s="23"/>
      <c r="B27" s="18"/>
      <c r="C27" s="18"/>
      <c r="D27" s="19"/>
      <c r="E27" s="24"/>
      <c r="F27" s="25"/>
      <c r="G27" s="25"/>
      <c r="H27" s="25"/>
      <c r="I27" s="26">
        <f t="shared" si="1"/>
        <v>0</v>
      </c>
    </row>
    <row r="28" spans="1:9" ht="15" customHeight="1" x14ac:dyDescent="0.25">
      <c r="A28" s="23"/>
      <c r="B28" s="18"/>
      <c r="C28" s="18"/>
      <c r="D28" s="19"/>
      <c r="E28" s="24"/>
      <c r="F28" s="25"/>
      <c r="G28" s="25"/>
      <c r="H28" s="25"/>
      <c r="I28" s="26">
        <f t="shared" si="1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26">
        <f t="shared" si="1"/>
        <v>0</v>
      </c>
    </row>
    <row r="30" spans="1:9" ht="15" customHeight="1" x14ac:dyDescent="0.25">
      <c r="A30" s="28"/>
      <c r="B30" s="28"/>
      <c r="C30" s="29"/>
      <c r="D30" s="19"/>
      <c r="E30" s="24"/>
      <c r="F30" s="25"/>
      <c r="G30" s="25"/>
      <c r="H30" s="25"/>
      <c r="I30" s="26">
        <f t="shared" si="1"/>
        <v>0</v>
      </c>
    </row>
    <row r="31" spans="1:9" ht="15" customHeight="1" x14ac:dyDescent="0.25">
      <c r="A31" s="28"/>
      <c r="B31" s="28"/>
      <c r="C31" s="28"/>
      <c r="D31" s="19"/>
      <c r="E31" s="24"/>
      <c r="F31" s="25"/>
      <c r="G31" s="25"/>
      <c r="H31" s="25"/>
      <c r="I31" s="26">
        <f t="shared" si="1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26">
        <f t="shared" si="1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26">
        <f t="shared" si="1"/>
        <v>0</v>
      </c>
    </row>
    <row r="34" spans="1:12" ht="15" customHeight="1" x14ac:dyDescent="0.25">
      <c r="A34" s="18"/>
      <c r="B34" s="18"/>
      <c r="C34" s="18"/>
      <c r="D34" s="19"/>
      <c r="E34" s="24"/>
      <c r="F34" s="25">
        <f>SUM(F14:F33)</f>
        <v>0</v>
      </c>
      <c r="G34" s="25">
        <f>SUM(G14:G33)*1.5</f>
        <v>0</v>
      </c>
      <c r="H34" s="25">
        <f>SUM(H14:H33)</f>
        <v>0</v>
      </c>
      <c r="I34" s="26">
        <f>SUM(I14:I33)</f>
        <v>0</v>
      </c>
    </row>
    <row r="35" spans="1:12" ht="15" customHeight="1" x14ac:dyDescent="0.25">
      <c r="A35" s="6" t="s">
        <v>26</v>
      </c>
      <c r="B35" s="6"/>
      <c r="C35" s="6"/>
      <c r="D35" s="6"/>
      <c r="E35" s="6"/>
      <c r="F35" s="26"/>
      <c r="G35" s="30">
        <f>F34</f>
        <v>0</v>
      </c>
    </row>
    <row r="36" spans="1:12" ht="15" customHeight="1" x14ac:dyDescent="0.25">
      <c r="A36" s="6" t="s">
        <v>27</v>
      </c>
      <c r="B36" s="6"/>
      <c r="C36" s="6"/>
      <c r="D36" s="6"/>
      <c r="E36" s="6"/>
      <c r="F36" s="26">
        <f>SUM(G14:G33)</f>
        <v>0</v>
      </c>
      <c r="G36" s="30">
        <f>G34</f>
        <v>0</v>
      </c>
    </row>
    <row r="37" spans="1:12" ht="15" customHeight="1" x14ac:dyDescent="0.25">
      <c r="A37" s="6" t="s">
        <v>28</v>
      </c>
      <c r="B37" s="6"/>
      <c r="C37" s="6"/>
      <c r="D37" s="6"/>
      <c r="E37" s="6"/>
      <c r="F37" s="26">
        <f>SUM(H14:H33)</f>
        <v>0</v>
      </c>
      <c r="G37" s="30">
        <f>H34*2</f>
        <v>0</v>
      </c>
    </row>
    <row r="38" spans="1:12" ht="15" customHeight="1" thickBot="1" x14ac:dyDescent="0.3">
      <c r="A38" s="6" t="s">
        <v>29</v>
      </c>
      <c r="B38" s="6"/>
      <c r="C38" s="6"/>
      <c r="D38" s="6"/>
      <c r="E38" s="6"/>
      <c r="F38" s="26"/>
      <c r="G38" s="30">
        <f>SUM(G35:G37)</f>
        <v>0</v>
      </c>
    </row>
    <row r="39" spans="1:12" ht="15" customHeight="1" x14ac:dyDescent="0.25">
      <c r="A39" s="168" t="s">
        <v>144</v>
      </c>
      <c r="B39" s="169"/>
      <c r="C39" s="169"/>
      <c r="D39" s="169"/>
      <c r="E39" s="170"/>
      <c r="F39" s="18"/>
      <c r="G39" s="35">
        <f>G38*(67.72*0.045)</f>
        <v>0</v>
      </c>
      <c r="H39" s="198" t="s">
        <v>112</v>
      </c>
      <c r="I39" s="198"/>
    </row>
    <row r="40" spans="1:12" ht="15" customHeight="1" thickBot="1" x14ac:dyDescent="0.3">
      <c r="A40" s="174" t="s">
        <v>32</v>
      </c>
      <c r="B40" s="38"/>
      <c r="C40" s="38"/>
      <c r="D40" s="39"/>
      <c r="E40" s="175"/>
      <c r="F40" s="18"/>
      <c r="G40" s="35">
        <f>G38*0.05</f>
        <v>0</v>
      </c>
      <c r="H40" s="198"/>
      <c r="I40" s="200">
        <f>SUM(G39:G40)</f>
        <v>0</v>
      </c>
    </row>
    <row r="41" spans="1:12" ht="15" customHeight="1" thickTop="1" x14ac:dyDescent="0.25">
      <c r="A41" s="47" t="s">
        <v>111</v>
      </c>
      <c r="B41" s="48"/>
      <c r="C41" s="48"/>
      <c r="D41" s="48"/>
      <c r="E41" s="176"/>
      <c r="F41" s="18"/>
      <c r="G41" s="35">
        <f>G38*26.92</f>
        <v>0</v>
      </c>
      <c r="H41" s="199" t="s">
        <v>113</v>
      </c>
      <c r="I41" s="199"/>
    </row>
    <row r="42" spans="1:12" ht="15" customHeight="1" x14ac:dyDescent="0.25">
      <c r="A42" s="52" t="s">
        <v>34</v>
      </c>
      <c r="B42" s="53"/>
      <c r="C42" s="53"/>
      <c r="D42" s="53"/>
      <c r="E42" s="177"/>
      <c r="F42" s="18"/>
      <c r="G42" s="35">
        <f>G38*7.25</f>
        <v>0</v>
      </c>
      <c r="H42" s="199" t="s">
        <v>114</v>
      </c>
      <c r="I42" s="200">
        <f>SUM(G41:G43)</f>
        <v>0</v>
      </c>
    </row>
    <row r="43" spans="1:12" ht="15" customHeight="1" thickBot="1" x14ac:dyDescent="0.3">
      <c r="A43" s="57" t="s">
        <v>118</v>
      </c>
      <c r="B43" s="58"/>
      <c r="C43" s="58"/>
      <c r="D43" s="58"/>
      <c r="E43" s="178"/>
      <c r="F43" s="18"/>
      <c r="G43" s="35">
        <f>G38*1.7</f>
        <v>0</v>
      </c>
      <c r="H43" s="199"/>
      <c r="I43" s="199"/>
      <c r="L43" s="6"/>
    </row>
    <row r="44" spans="1:12" ht="15" customHeight="1" thickTop="1" thickBot="1" x14ac:dyDescent="0.3">
      <c r="A44" s="6" t="s">
        <v>38</v>
      </c>
      <c r="B44" s="6"/>
      <c r="C44" s="6"/>
      <c r="D44" s="6"/>
      <c r="E44" s="179"/>
      <c r="F44" s="81"/>
      <c r="G44" s="82">
        <f>I40+I42</f>
        <v>0</v>
      </c>
    </row>
    <row r="45" spans="1:12" ht="15" customHeight="1" x14ac:dyDescent="0.25">
      <c r="A45" s="6"/>
      <c r="B45" s="6"/>
      <c r="C45" s="6"/>
      <c r="D45" s="6"/>
      <c r="E45" s="179"/>
    </row>
    <row r="46" spans="1:12" ht="15.75" thickBot="1" x14ac:dyDescent="0.3">
      <c r="A46" s="65" t="s">
        <v>39</v>
      </c>
      <c r="B46" s="65"/>
      <c r="C46" s="65"/>
      <c r="E46" s="83"/>
      <c r="F46" s="66">
        <v>45777</v>
      </c>
      <c r="G46" s="67"/>
      <c r="H46" s="83">
        <v>45777</v>
      </c>
      <c r="I46" s="68"/>
    </row>
    <row r="48" spans="1:12" x14ac:dyDescent="0.25">
      <c r="A48" s="2" t="s">
        <v>40</v>
      </c>
      <c r="C48" s="14"/>
      <c r="D48" s="14"/>
      <c r="E48" s="69" t="s">
        <v>122</v>
      </c>
      <c r="F48" s="14"/>
      <c r="G48" s="14"/>
      <c r="H48" s="14"/>
      <c r="I48" s="14"/>
    </row>
    <row r="50" spans="1:9" x14ac:dyDescent="0.25">
      <c r="A50" s="2" t="s">
        <v>41</v>
      </c>
      <c r="C50" s="14"/>
      <c r="D50" s="14"/>
      <c r="E50" s="14"/>
      <c r="F50" s="14"/>
      <c r="G50" s="2" t="s">
        <v>42</v>
      </c>
      <c r="H50" s="14"/>
      <c r="I50" s="14"/>
    </row>
    <row r="52" spans="1:9" x14ac:dyDescent="0.25">
      <c r="A52" s="70" t="s">
        <v>43</v>
      </c>
    </row>
  </sheetData>
  <sheetProtection algorithmName="SHA-512" hashValue="kyQbgKO/BsDyBEPkPO6ww6i6nRKy2coOvz3AkzL2+hxx/5e1DtsODQJwN0wnEYl/z7lmN8i8cgbD4ZCMBR79ng==" saltValue="liQFcd0cVq2rb8ZUyOUTzg==" spinCount="100000" sheet="1" objects="1" scenarios="1"/>
  <hyperlinks>
    <hyperlink ref="G5" r:id="rId1" xr:uid="{6617D209-F0E3-4C4D-94C6-F0A74C29E40F}"/>
  </hyperlinks>
  <pageMargins left="0.7" right="0.7" top="0.75" bottom="0.75" header="0.3" footer="0.3"/>
  <pageSetup scale="90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73D7-BA95-4363-A235-87D023D631BB}">
  <sheetPr codeName="Sheet2">
    <pageSetUpPr fitToPage="1"/>
  </sheetPr>
  <dimension ref="A2:O58"/>
  <sheetViews>
    <sheetView workbookViewId="0">
      <selection activeCell="F20" sqref="F20"/>
    </sheetView>
  </sheetViews>
  <sheetFormatPr defaultRowHeight="15" x14ac:dyDescent="0.25"/>
  <cols>
    <col min="1" max="1" width="9.140625" style="3"/>
    <col min="2" max="2" width="10" style="3" bestFit="1" customWidth="1"/>
    <col min="3" max="3" width="9.140625" style="3"/>
    <col min="4" max="4" width="10.710937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0.710937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0.710937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0.710937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0.710937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0.710937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0.710937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0.710937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0.710937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0.710937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0.710937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0.710937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0.710937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0.710937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0.710937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0.710937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0.710937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0.710937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0.710937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0.710937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0.710937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0.710937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0.710937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0.710937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0.710937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0.710937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0.710937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0.710937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0.710937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0.710937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0.710937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0.710937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0.710937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0.710937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0.710937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0.710937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0.710937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0.710937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0.710937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0.710937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0.710937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0.710937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0.710937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0.710937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0.710937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0.710937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0.710937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0.710937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0.710937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0.710937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0.710937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0.710937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0.710937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0.710937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0.710937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0.710937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0.710937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0.710937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0.710937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0.710937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0.710937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0.710937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0.710937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0.710937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A2" s="1" t="s">
        <v>0</v>
      </c>
      <c r="B2" s="2"/>
      <c r="C2" s="2"/>
      <c r="F2" s="1" t="s">
        <v>1</v>
      </c>
      <c r="G2" s="1" t="s">
        <v>2</v>
      </c>
      <c r="H2" s="1"/>
      <c r="I2" s="2"/>
    </row>
    <row r="3" spans="1:10" x14ac:dyDescent="0.25">
      <c r="A3" s="1" t="s">
        <v>3</v>
      </c>
      <c r="B3" s="2"/>
      <c r="C3" s="2"/>
      <c r="F3" s="1" t="s">
        <v>4</v>
      </c>
      <c r="G3" s="1" t="s">
        <v>5</v>
      </c>
      <c r="H3" s="1"/>
      <c r="I3" s="2"/>
    </row>
    <row r="4" spans="1:10" x14ac:dyDescent="0.25">
      <c r="A4" s="1" t="s">
        <v>6</v>
      </c>
      <c r="B4" s="2"/>
      <c r="C4" s="2"/>
      <c r="D4" s="4"/>
      <c r="F4" s="1" t="s">
        <v>7</v>
      </c>
      <c r="G4" s="5" t="s">
        <v>8</v>
      </c>
      <c r="H4" s="2"/>
      <c r="I4" s="2"/>
    </row>
    <row r="5" spans="1:10" x14ac:dyDescent="0.25">
      <c r="A5" s="1"/>
      <c r="B5" s="2"/>
      <c r="C5" s="2"/>
      <c r="D5" s="2"/>
      <c r="E5" s="2"/>
      <c r="F5" s="1"/>
      <c r="G5" s="1"/>
      <c r="H5" s="1"/>
      <c r="I5" s="2"/>
      <c r="J5" s="2"/>
    </row>
    <row r="6" spans="1:10" x14ac:dyDescent="0.25">
      <c r="A6" s="4" t="s">
        <v>9</v>
      </c>
      <c r="B6" s="2"/>
      <c r="C6" s="2"/>
      <c r="D6" s="2"/>
      <c r="E6" s="2"/>
      <c r="F6" s="1"/>
      <c r="G6" s="1"/>
      <c r="H6" s="1"/>
      <c r="I6" s="2"/>
      <c r="J6" s="2"/>
    </row>
    <row r="7" spans="1:10" x14ac:dyDescent="0.25">
      <c r="A7" s="1"/>
      <c r="B7" s="2"/>
      <c r="C7" s="2"/>
      <c r="D7" s="2"/>
      <c r="E7" s="2"/>
      <c r="F7" s="1"/>
      <c r="G7" s="5"/>
      <c r="H7" s="2"/>
      <c r="I7" s="2"/>
      <c r="J7" s="2"/>
    </row>
    <row r="8" spans="1:10" x14ac:dyDescent="0.25">
      <c r="A8" s="6" t="s">
        <v>10</v>
      </c>
      <c r="B8" s="6"/>
      <c r="C8" s="6"/>
      <c r="D8" s="6"/>
      <c r="E8" s="6"/>
    </row>
    <row r="9" spans="1:10" x14ac:dyDescent="0.25">
      <c r="A9" s="6" t="s">
        <v>11</v>
      </c>
      <c r="B9" s="6"/>
      <c r="C9" s="6"/>
      <c r="D9" s="6"/>
      <c r="E9" s="6"/>
    </row>
    <row r="10" spans="1:10" x14ac:dyDescent="0.25">
      <c r="A10" s="4"/>
      <c r="F10" s="7" t="s">
        <v>124</v>
      </c>
    </row>
    <row r="11" spans="1:10" x14ac:dyDescent="0.25">
      <c r="A11" s="8" t="s">
        <v>12</v>
      </c>
      <c r="B11" s="9"/>
      <c r="C11" s="9"/>
      <c r="D11" s="9"/>
      <c r="E11" s="9"/>
      <c r="F11" s="9"/>
      <c r="G11" s="9"/>
      <c r="H11" s="9"/>
      <c r="I11" s="9"/>
    </row>
    <row r="12" spans="1:10" x14ac:dyDescent="0.25">
      <c r="A12" s="8" t="s">
        <v>13</v>
      </c>
      <c r="B12" s="9"/>
      <c r="C12" s="9"/>
      <c r="D12" s="9"/>
      <c r="E12" s="9"/>
      <c r="F12" s="9"/>
      <c r="G12" s="9"/>
      <c r="H12" s="9"/>
      <c r="I12" s="9"/>
    </row>
    <row r="13" spans="1:10" x14ac:dyDescent="0.25">
      <c r="G13" s="10" t="s">
        <v>14</v>
      </c>
      <c r="H13" s="10" t="s">
        <v>14</v>
      </c>
    </row>
    <row r="14" spans="1:10" x14ac:dyDescent="0.25">
      <c r="A14" s="3" t="s">
        <v>15</v>
      </c>
      <c r="D14" s="11"/>
      <c r="E14" s="12" t="s">
        <v>16</v>
      </c>
      <c r="F14" s="12" t="s">
        <v>17</v>
      </c>
      <c r="G14" s="12" t="s">
        <v>18</v>
      </c>
      <c r="H14" s="12" t="s">
        <v>19</v>
      </c>
      <c r="I14" s="13" t="s">
        <v>20</v>
      </c>
    </row>
    <row r="15" spans="1:10" x14ac:dyDescent="0.25">
      <c r="A15" s="14"/>
      <c r="B15" s="14"/>
      <c r="C15" s="14"/>
      <c r="D15" s="15"/>
      <c r="E15" s="16"/>
      <c r="F15" s="16" t="s">
        <v>23</v>
      </c>
      <c r="G15" s="16" t="s">
        <v>24</v>
      </c>
      <c r="H15" s="16" t="s">
        <v>23</v>
      </c>
      <c r="I15" s="17" t="s">
        <v>25</v>
      </c>
    </row>
    <row r="16" spans="1:10" ht="15" customHeight="1" x14ac:dyDescent="0.25">
      <c r="A16" s="23"/>
      <c r="B16" s="18"/>
      <c r="C16" s="23"/>
      <c r="D16" s="19"/>
      <c r="E16" s="24"/>
      <c r="F16" s="25"/>
      <c r="G16" s="25"/>
      <c r="H16" s="21"/>
      <c r="I16" s="22">
        <f t="shared" ref="I16:I20" si="0">F16+(G16*1.5)+(H16*2)</f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22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27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ref="I21:I33" si="1">F21+(G21*1.5)+(H21*2)</f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1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1"/>
        <v>0</v>
      </c>
    </row>
    <row r="24" spans="1:9" ht="15" customHeight="1" x14ac:dyDescent="0.25">
      <c r="A24" s="23"/>
      <c r="B24" s="18"/>
      <c r="C24" s="23"/>
      <c r="D24" s="19"/>
      <c r="E24" s="24"/>
      <c r="F24" s="25"/>
      <c r="G24" s="25"/>
      <c r="H24" s="25"/>
      <c r="I24" s="26">
        <f t="shared" si="1"/>
        <v>0</v>
      </c>
    </row>
    <row r="25" spans="1:9" ht="15" customHeight="1" x14ac:dyDescent="0.25">
      <c r="A25" s="23"/>
      <c r="B25" s="18"/>
      <c r="C25" s="23"/>
      <c r="D25" s="19"/>
      <c r="E25" s="24"/>
      <c r="F25" s="25"/>
      <c r="G25" s="25"/>
      <c r="H25" s="25"/>
      <c r="I25" s="26">
        <f t="shared" si="1"/>
        <v>0</v>
      </c>
    </row>
    <row r="26" spans="1:9" ht="15" customHeight="1" x14ac:dyDescent="0.25">
      <c r="A26" s="23"/>
      <c r="B26" s="18"/>
      <c r="C26" s="23"/>
      <c r="D26" s="19"/>
      <c r="E26" s="24"/>
      <c r="F26" s="25"/>
      <c r="G26" s="25"/>
      <c r="H26" s="25"/>
      <c r="I26" s="26">
        <f t="shared" si="1"/>
        <v>0</v>
      </c>
    </row>
    <row r="27" spans="1:9" ht="15" customHeight="1" x14ac:dyDescent="0.25">
      <c r="A27" s="23"/>
      <c r="B27" s="18"/>
      <c r="C27" s="23"/>
      <c r="D27" s="19"/>
      <c r="E27" s="24"/>
      <c r="F27" s="25"/>
      <c r="G27" s="25"/>
      <c r="H27" s="25"/>
      <c r="I27" s="26">
        <f t="shared" si="1"/>
        <v>0</v>
      </c>
    </row>
    <row r="28" spans="1:9" ht="15" customHeight="1" x14ac:dyDescent="0.25">
      <c r="A28" s="23"/>
      <c r="B28" s="18"/>
      <c r="C28" s="18"/>
      <c r="D28" s="19"/>
      <c r="E28" s="24"/>
      <c r="F28" s="25"/>
      <c r="G28" s="25"/>
      <c r="H28" s="25"/>
      <c r="I28" s="26">
        <f t="shared" si="1"/>
        <v>0</v>
      </c>
    </row>
    <row r="29" spans="1:9" ht="15" customHeight="1" x14ac:dyDescent="0.25">
      <c r="A29" s="23"/>
      <c r="B29" s="18"/>
      <c r="C29" s="18"/>
      <c r="D29" s="27"/>
      <c r="E29" s="24"/>
      <c r="F29" s="25"/>
      <c r="G29" s="25"/>
      <c r="H29" s="25"/>
      <c r="I29" s="26">
        <f t="shared" si="1"/>
        <v>0</v>
      </c>
    </row>
    <row r="30" spans="1:9" ht="15" customHeight="1" x14ac:dyDescent="0.25">
      <c r="A30" s="23"/>
      <c r="B30" s="18"/>
      <c r="C30" s="18"/>
      <c r="D30" s="27"/>
      <c r="E30" s="24"/>
      <c r="F30" s="25"/>
      <c r="G30" s="25"/>
      <c r="H30" s="25"/>
      <c r="I30" s="26">
        <f t="shared" si="1"/>
        <v>0</v>
      </c>
    </row>
    <row r="31" spans="1:9" ht="15" customHeight="1" x14ac:dyDescent="0.25">
      <c r="A31" s="23"/>
      <c r="B31" s="18"/>
      <c r="C31" s="18"/>
      <c r="D31" s="27"/>
      <c r="E31" s="24"/>
      <c r="F31" s="25"/>
      <c r="G31" s="25"/>
      <c r="H31" s="25"/>
      <c r="I31" s="26">
        <f t="shared" si="1"/>
        <v>0</v>
      </c>
    </row>
    <row r="32" spans="1:9" ht="15" customHeight="1" x14ac:dyDescent="0.25">
      <c r="A32" s="23"/>
      <c r="B32" s="18"/>
      <c r="C32" s="18"/>
      <c r="D32" s="19"/>
      <c r="E32" s="24"/>
      <c r="F32" s="25"/>
      <c r="G32" s="25"/>
      <c r="H32" s="25"/>
      <c r="I32" s="26">
        <f t="shared" si="1"/>
        <v>0</v>
      </c>
    </row>
    <row r="33" spans="1:15" ht="15" customHeight="1" x14ac:dyDescent="0.25">
      <c r="A33" s="23"/>
      <c r="B33" s="18"/>
      <c r="C33" s="18"/>
      <c r="D33" s="19"/>
      <c r="E33" s="24"/>
      <c r="F33" s="25"/>
      <c r="G33" s="25"/>
      <c r="H33" s="25"/>
      <c r="I33" s="26">
        <f t="shared" si="1"/>
        <v>0</v>
      </c>
    </row>
    <row r="34" spans="1:15" ht="15" customHeight="1" x14ac:dyDescent="0.25">
      <c r="A34" s="18"/>
      <c r="B34" s="18"/>
      <c r="C34" s="18"/>
      <c r="D34" s="19"/>
      <c r="E34" s="24"/>
      <c r="F34" s="25">
        <f>SUM(F16:F33)</f>
        <v>0</v>
      </c>
      <c r="G34" s="25">
        <f>SUM(G16:G33)</f>
        <v>0</v>
      </c>
      <c r="H34" s="25">
        <f>SUM(H16:H33)</f>
        <v>0</v>
      </c>
      <c r="I34" s="26">
        <f>SUM(I16:I33)</f>
        <v>0</v>
      </c>
    </row>
    <row r="35" spans="1:15" ht="15" customHeight="1" x14ac:dyDescent="0.25">
      <c r="A35" s="6" t="s">
        <v>26</v>
      </c>
      <c r="B35" s="6"/>
      <c r="C35" s="6"/>
      <c r="D35" s="6"/>
      <c r="E35" s="6"/>
      <c r="F35" s="26"/>
      <c r="G35" s="30">
        <f>F34</f>
        <v>0</v>
      </c>
    </row>
    <row r="36" spans="1:15" ht="15" customHeight="1" x14ac:dyDescent="0.25">
      <c r="A36" s="6" t="s">
        <v>27</v>
      </c>
      <c r="B36" s="6"/>
      <c r="C36" s="6"/>
      <c r="D36" s="6"/>
      <c r="E36" s="6"/>
      <c r="F36" s="26">
        <f>G34</f>
        <v>0</v>
      </c>
      <c r="G36" s="30">
        <f>F36*1.5</f>
        <v>0</v>
      </c>
    </row>
    <row r="37" spans="1:15" ht="15" customHeight="1" x14ac:dyDescent="0.25">
      <c r="A37" s="6" t="s">
        <v>28</v>
      </c>
      <c r="B37" s="6"/>
      <c r="C37" s="6"/>
      <c r="D37" s="6"/>
      <c r="E37" s="6"/>
      <c r="F37" s="26">
        <f>H34</f>
        <v>0</v>
      </c>
      <c r="G37" s="30">
        <f>F37*2</f>
        <v>0</v>
      </c>
    </row>
    <row r="38" spans="1:15" ht="15" customHeight="1" thickBot="1" x14ac:dyDescent="0.3">
      <c r="A38" s="6" t="s">
        <v>29</v>
      </c>
      <c r="B38" s="6"/>
      <c r="C38" s="6"/>
      <c r="D38" s="6"/>
      <c r="E38" s="6"/>
      <c r="F38" s="26"/>
      <c r="G38" s="30">
        <f>G35+G36+G37</f>
        <v>0</v>
      </c>
    </row>
    <row r="39" spans="1:15" ht="15" customHeight="1" x14ac:dyDescent="0.25">
      <c r="A39" s="31" t="s">
        <v>126</v>
      </c>
      <c r="B39" s="32"/>
      <c r="C39" s="32"/>
      <c r="D39" s="32"/>
      <c r="E39" s="33"/>
      <c r="F39" s="34"/>
      <c r="G39" s="35">
        <f>G38*65.12*0.045</f>
        <v>0</v>
      </c>
      <c r="H39" s="36" t="s">
        <v>30</v>
      </c>
      <c r="I39" s="36"/>
    </row>
    <row r="40" spans="1:15" ht="15" customHeight="1" x14ac:dyDescent="0.25">
      <c r="A40" s="37" t="s">
        <v>31</v>
      </c>
      <c r="B40" s="38"/>
      <c r="C40" s="38"/>
      <c r="D40" s="39"/>
      <c r="E40" s="40"/>
      <c r="F40" s="34"/>
      <c r="G40" s="35">
        <f>G38*0.2</f>
        <v>0</v>
      </c>
      <c r="H40" s="41"/>
      <c r="I40" s="185">
        <f>SUM(G39:G41)</f>
        <v>0</v>
      </c>
    </row>
    <row r="41" spans="1:15" ht="15" customHeight="1" thickBot="1" x14ac:dyDescent="0.3">
      <c r="A41" s="42" t="s">
        <v>32</v>
      </c>
      <c r="B41" s="42"/>
      <c r="C41" s="42"/>
      <c r="D41" s="43"/>
      <c r="E41" s="44"/>
      <c r="F41" s="34"/>
      <c r="G41" s="35">
        <f>G38*0.05</f>
        <v>0</v>
      </c>
      <c r="H41" s="45"/>
      <c r="I41" s="46"/>
    </row>
    <row r="42" spans="1:15" ht="15" customHeight="1" thickTop="1" x14ac:dyDescent="0.25">
      <c r="A42" s="47" t="s">
        <v>92</v>
      </c>
      <c r="B42" s="48"/>
      <c r="C42" s="48"/>
      <c r="D42" s="48"/>
      <c r="E42" s="49"/>
      <c r="F42" s="201"/>
      <c r="G42" s="202">
        <f>G38*24.22</f>
        <v>0</v>
      </c>
      <c r="H42" s="50" t="s">
        <v>33</v>
      </c>
      <c r="I42" s="51"/>
    </row>
    <row r="43" spans="1:15" ht="15" customHeight="1" x14ac:dyDescent="0.25">
      <c r="A43" s="52" t="s">
        <v>34</v>
      </c>
      <c r="B43" s="53"/>
      <c r="C43" s="53"/>
      <c r="D43" s="54"/>
      <c r="E43" s="55"/>
      <c r="F43" s="34"/>
      <c r="G43" s="35">
        <f>G38*7.25</f>
        <v>0</v>
      </c>
      <c r="H43" s="50" t="s">
        <v>35</v>
      </c>
      <c r="I43" s="56" t="s">
        <v>36</v>
      </c>
    </row>
    <row r="44" spans="1:15" ht="15" customHeight="1" thickBot="1" x14ac:dyDescent="0.3">
      <c r="A44" s="57" t="s">
        <v>118</v>
      </c>
      <c r="B44" s="58"/>
      <c r="C44" s="58"/>
      <c r="D44" s="58"/>
      <c r="E44" s="59"/>
      <c r="F44" s="60"/>
      <c r="G44" s="61">
        <f>G38*1.7</f>
        <v>0</v>
      </c>
      <c r="H44" s="186" t="s">
        <v>37</v>
      </c>
      <c r="I44" s="187">
        <f>SUM(G42:G44)</f>
        <v>0</v>
      </c>
    </row>
    <row r="45" spans="1:15" ht="15" customHeight="1" thickTop="1" thickBot="1" x14ac:dyDescent="0.3">
      <c r="A45" s="6" t="s">
        <v>38</v>
      </c>
      <c r="B45" s="6"/>
      <c r="C45" s="6"/>
      <c r="D45" s="6"/>
      <c r="E45" s="6"/>
      <c r="F45" s="62"/>
      <c r="G45" s="63">
        <f>I40+I44</f>
        <v>0</v>
      </c>
      <c r="I45" s="64"/>
      <c r="K45" s="64"/>
      <c r="M45" s="6"/>
      <c r="O45" s="6"/>
    </row>
    <row r="46" spans="1:15" ht="15" customHeight="1" x14ac:dyDescent="0.25">
      <c r="A46" s="6"/>
      <c r="B46" s="6"/>
      <c r="C46" s="6"/>
      <c r="D46" s="6"/>
      <c r="E46" s="6"/>
      <c r="F46" s="64"/>
      <c r="G46" s="110"/>
      <c r="I46" s="64"/>
      <c r="K46" s="64"/>
      <c r="M46" s="6"/>
      <c r="O46" s="6"/>
    </row>
    <row r="47" spans="1:15" ht="15.75" thickBot="1" x14ac:dyDescent="0.3">
      <c r="A47" s="65" t="s">
        <v>39</v>
      </c>
      <c r="B47" s="65"/>
      <c r="C47" s="65"/>
      <c r="E47" s="83"/>
      <c r="F47" s="68"/>
      <c r="G47" s="67"/>
      <c r="H47" s="83">
        <v>45777</v>
      </c>
      <c r="I47" s="84"/>
      <c r="K47" s="64"/>
    </row>
    <row r="49" spans="1:9" x14ac:dyDescent="0.25">
      <c r="A49" s="2" t="s">
        <v>40</v>
      </c>
      <c r="C49" s="14"/>
      <c r="D49" s="14"/>
      <c r="E49" s="14"/>
      <c r="F49" s="14"/>
      <c r="G49" s="14"/>
      <c r="H49" s="14"/>
      <c r="I49" s="14"/>
    </row>
    <row r="51" spans="1:9" x14ac:dyDescent="0.25">
      <c r="A51" s="2" t="s">
        <v>41</v>
      </c>
      <c r="C51" s="14"/>
      <c r="D51" s="14"/>
      <c r="E51" s="14"/>
      <c r="F51" s="14"/>
      <c r="G51" s="85"/>
      <c r="H51" s="14"/>
      <c r="I51" s="14"/>
    </row>
    <row r="52" spans="1:9" x14ac:dyDescent="0.25">
      <c r="A52" s="2"/>
      <c r="G52" s="2"/>
    </row>
    <row r="53" spans="1:9" x14ac:dyDescent="0.25">
      <c r="A53" s="181" t="s">
        <v>42</v>
      </c>
      <c r="B53" s="183"/>
      <c r="C53" s="182"/>
      <c r="D53" s="182"/>
      <c r="E53" s="182"/>
      <c r="F53" s="182"/>
      <c r="G53" s="184"/>
      <c r="H53" s="182"/>
      <c r="I53" s="182"/>
    </row>
    <row r="54" spans="1:9" x14ac:dyDescent="0.25">
      <c r="H54" s="3" t="s">
        <v>116</v>
      </c>
    </row>
    <row r="55" spans="1:9" x14ac:dyDescent="0.25">
      <c r="A55" s="3" t="s">
        <v>52</v>
      </c>
    </row>
    <row r="56" spans="1:9" x14ac:dyDescent="0.25">
      <c r="A56" s="3" t="s">
        <v>53</v>
      </c>
    </row>
    <row r="57" spans="1:9" x14ac:dyDescent="0.25">
      <c r="A57" s="70" t="s">
        <v>43</v>
      </c>
    </row>
    <row r="58" spans="1:9" x14ac:dyDescent="0.25">
      <c r="G58" s="3" t="s">
        <v>117</v>
      </c>
    </row>
  </sheetData>
  <sheetProtection algorithmName="SHA-512" hashValue="nfHX/UCml5wPvp0vKVK+F+3+3ClURduxXt0Pkg9ZJrDVGlv2KgNZlchoXm7t6xZYXueG5wpja8VM6wIiGks6Zg==" saltValue="+jkxRdmp8X069485ADw5Mw==" spinCount="100000" sheet="1" objects="1" scenarios="1"/>
  <phoneticPr fontId="14" type="noConversion"/>
  <hyperlinks>
    <hyperlink ref="G4" r:id="rId1" xr:uid="{628B33B1-D75D-41C6-AB24-55AB122AFE10}"/>
  </hyperlinks>
  <pageMargins left="0.7" right="0.7" top="0.75" bottom="0.75" header="0.3" footer="0.3"/>
  <pageSetup scale="88" orientation="portrait" horizontalDpi="0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85B1-C6B8-4878-BB7B-A9FA8A020C68}">
  <sheetPr codeName="Sheet20">
    <pageSetUpPr fitToPage="1"/>
  </sheetPr>
  <dimension ref="A2:L53"/>
  <sheetViews>
    <sheetView topLeftCell="A21" workbookViewId="0">
      <selection activeCell="G39" sqref="G39"/>
    </sheetView>
  </sheetViews>
  <sheetFormatPr defaultRowHeight="15" x14ac:dyDescent="0.25"/>
  <cols>
    <col min="1" max="3" width="9.140625" style="3"/>
    <col min="4" max="4" width="11.14062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1.14062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1.14062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1.14062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1.14062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1.14062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1.14062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1.14062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1.14062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1.14062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1.14062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1.14062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1.14062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1.14062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1.14062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1.14062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1.14062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1.14062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1.14062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1.14062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1.14062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1.14062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1.14062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1.14062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1.14062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1.14062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1.14062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1.14062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1.14062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1.14062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1.14062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1.14062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1.14062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1.14062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1.14062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1.14062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1.14062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1.14062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1.14062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1.14062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1.14062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1.14062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1.14062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1.14062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1.14062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1.14062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1.14062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1.14062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1.14062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1.14062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1.14062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1.14062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1.14062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1.14062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1.14062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1.14062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1.14062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1.14062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1.14062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1.14062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1.14062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1.14062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1.14062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1.14062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D2" s="4" t="s">
        <v>71</v>
      </c>
    </row>
    <row r="3" spans="1:10" x14ac:dyDescent="0.25">
      <c r="A3" s="1" t="s">
        <v>0</v>
      </c>
      <c r="B3" s="2"/>
      <c r="C3" s="2"/>
      <c r="D3" s="2"/>
      <c r="E3" s="2"/>
      <c r="F3" s="1" t="s">
        <v>1</v>
      </c>
      <c r="G3" s="1" t="s">
        <v>2</v>
      </c>
      <c r="H3" s="1"/>
      <c r="I3" s="2"/>
      <c r="J3" s="2"/>
    </row>
    <row r="4" spans="1:10" x14ac:dyDescent="0.25">
      <c r="A4" s="1" t="s">
        <v>3</v>
      </c>
      <c r="B4" s="2"/>
      <c r="C4" s="2"/>
      <c r="D4" s="2"/>
      <c r="E4" s="2"/>
      <c r="F4" s="1" t="s">
        <v>4</v>
      </c>
      <c r="G4" s="1" t="s">
        <v>5</v>
      </c>
      <c r="H4" s="1"/>
      <c r="I4" s="2"/>
      <c r="J4" s="2"/>
    </row>
    <row r="5" spans="1:10" x14ac:dyDescent="0.25">
      <c r="A5" s="1" t="s">
        <v>6</v>
      </c>
      <c r="B5" s="2"/>
      <c r="C5" s="2"/>
      <c r="D5" s="2"/>
      <c r="E5" s="2"/>
      <c r="F5" s="1" t="s">
        <v>7</v>
      </c>
      <c r="G5" s="5" t="s">
        <v>8</v>
      </c>
      <c r="H5" s="2"/>
      <c r="I5" s="2"/>
      <c r="J5" s="2"/>
    </row>
    <row r="6" spans="1:10" x14ac:dyDescent="0.25">
      <c r="A6" s="6" t="s">
        <v>10</v>
      </c>
      <c r="B6" s="6"/>
      <c r="C6" s="6"/>
      <c r="D6" s="6"/>
      <c r="E6" s="6"/>
    </row>
    <row r="7" spans="1:10" x14ac:dyDescent="0.25">
      <c r="A7" s="6" t="s">
        <v>11</v>
      </c>
      <c r="B7" s="6"/>
      <c r="C7" s="6"/>
      <c r="D7" s="6"/>
      <c r="E7" s="6"/>
    </row>
    <row r="8" spans="1:10" x14ac:dyDescent="0.25">
      <c r="A8" s="4"/>
      <c r="F8" s="7" t="s">
        <v>124</v>
      </c>
    </row>
    <row r="9" spans="1:10" x14ac:dyDescent="0.25">
      <c r="A9" s="166" t="s">
        <v>12</v>
      </c>
      <c r="B9" s="167"/>
      <c r="C9" s="167"/>
      <c r="D9" s="167"/>
      <c r="E9" s="167"/>
      <c r="F9" s="167"/>
      <c r="G9" s="167"/>
      <c r="H9" s="167"/>
      <c r="I9" s="167"/>
    </row>
    <row r="10" spans="1:10" x14ac:dyDescent="0.25">
      <c r="A10" s="166" t="s">
        <v>13</v>
      </c>
      <c r="B10" s="167"/>
      <c r="C10" s="167"/>
      <c r="D10" s="167"/>
      <c r="E10" s="167"/>
      <c r="F10" s="167"/>
      <c r="G10" s="167"/>
      <c r="H10" s="167"/>
      <c r="I10" s="167"/>
    </row>
    <row r="11" spans="1:10" x14ac:dyDescent="0.25">
      <c r="G11" s="10" t="s">
        <v>14</v>
      </c>
      <c r="H11" s="10" t="s">
        <v>14</v>
      </c>
    </row>
    <row r="12" spans="1:10" x14ac:dyDescent="0.25">
      <c r="A12" s="3" t="s">
        <v>15</v>
      </c>
      <c r="D12" s="11"/>
      <c r="E12" s="12" t="s">
        <v>16</v>
      </c>
      <c r="F12" s="12" t="s">
        <v>17</v>
      </c>
      <c r="G12" s="12" t="s">
        <v>18</v>
      </c>
      <c r="H12" s="12" t="s">
        <v>19</v>
      </c>
      <c r="I12" s="13" t="s">
        <v>20</v>
      </c>
    </row>
    <row r="13" spans="1:10" x14ac:dyDescent="0.25">
      <c r="A13" s="14" t="s">
        <v>21</v>
      </c>
      <c r="B13" s="14"/>
      <c r="C13" s="14"/>
      <c r="D13" s="15"/>
      <c r="E13" s="16" t="s">
        <v>22</v>
      </c>
      <c r="F13" s="16" t="s">
        <v>23</v>
      </c>
      <c r="G13" s="16" t="s">
        <v>24</v>
      </c>
      <c r="H13" s="16" t="s">
        <v>23</v>
      </c>
      <c r="I13" s="17" t="s">
        <v>25</v>
      </c>
    </row>
    <row r="14" spans="1:10" ht="15" customHeight="1" x14ac:dyDescent="0.25">
      <c r="A14" s="23"/>
      <c r="B14" s="18"/>
      <c r="C14" s="18"/>
      <c r="D14" s="19"/>
      <c r="E14" s="24"/>
      <c r="F14" s="25"/>
      <c r="G14" s="21"/>
      <c r="H14" s="21"/>
      <c r="I14" s="22">
        <f t="shared" ref="I14:I33" si="0">F14+(G14*1.5)+(H14*2)</f>
        <v>0</v>
      </c>
    </row>
    <row r="15" spans="1:10" ht="15" customHeight="1" x14ac:dyDescent="0.25">
      <c r="A15" s="23"/>
      <c r="B15" s="18"/>
      <c r="C15" s="18"/>
      <c r="D15" s="19"/>
      <c r="E15" s="24"/>
      <c r="F15" s="25"/>
      <c r="G15" s="25"/>
      <c r="H15" s="25"/>
      <c r="I15" s="26">
        <f t="shared" si="0"/>
        <v>0</v>
      </c>
    </row>
    <row r="16" spans="1:10" ht="15" customHeight="1" x14ac:dyDescent="0.25">
      <c r="A16" s="23"/>
      <c r="B16" s="18"/>
      <c r="C16" s="18"/>
      <c r="D16" s="19"/>
      <c r="E16" s="24"/>
      <c r="F16" s="25"/>
      <c r="G16" s="25"/>
      <c r="H16" s="25"/>
      <c r="I16" s="26">
        <f t="shared" si="0"/>
        <v>0</v>
      </c>
    </row>
    <row r="17" spans="1:9" ht="15" customHeight="1" x14ac:dyDescent="0.25">
      <c r="A17" s="23"/>
      <c r="B17" s="18"/>
      <c r="C17" s="18"/>
      <c r="D17" s="19"/>
      <c r="E17" s="24"/>
      <c r="F17" s="25"/>
      <c r="G17" s="25"/>
      <c r="H17" s="25"/>
      <c r="I17" s="26">
        <f t="shared" si="0"/>
        <v>0</v>
      </c>
    </row>
    <row r="18" spans="1:9" ht="15" customHeight="1" x14ac:dyDescent="0.25">
      <c r="A18" s="23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23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19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18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19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19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8"/>
      <c r="B30" s="28"/>
      <c r="C30" s="29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28"/>
      <c r="B31" s="28"/>
      <c r="C31" s="2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26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26">
        <f t="shared" si="0"/>
        <v>0</v>
      </c>
    </row>
    <row r="34" spans="1:12" ht="15" customHeight="1" x14ac:dyDescent="0.25">
      <c r="A34" s="18"/>
      <c r="B34" s="18"/>
      <c r="C34" s="18"/>
      <c r="D34" s="19"/>
      <c r="E34" s="24"/>
      <c r="F34" s="25">
        <f>SUM(F14:F33)</f>
        <v>0</v>
      </c>
      <c r="G34" s="25">
        <f>SUM(G14:G33)*1.5</f>
        <v>0</v>
      </c>
      <c r="H34" s="25">
        <f>SUM(H14:H33)</f>
        <v>0</v>
      </c>
      <c r="I34" s="26">
        <f>SUM(I14:I33)</f>
        <v>0</v>
      </c>
    </row>
    <row r="35" spans="1:12" ht="15" customHeight="1" x14ac:dyDescent="0.25">
      <c r="A35" s="6" t="s">
        <v>26</v>
      </c>
      <c r="B35" s="6"/>
      <c r="C35" s="6"/>
      <c r="D35" s="6"/>
      <c r="E35" s="6"/>
      <c r="F35" s="26"/>
      <c r="G35" s="30">
        <f>F34</f>
        <v>0</v>
      </c>
    </row>
    <row r="36" spans="1:12" ht="15" customHeight="1" x14ac:dyDescent="0.25">
      <c r="A36" s="6" t="s">
        <v>27</v>
      </c>
      <c r="B36" s="6"/>
      <c r="C36" s="6"/>
      <c r="D36" s="6"/>
      <c r="E36" s="6"/>
      <c r="F36" s="26">
        <f>SUM(G14:G33)</f>
        <v>0</v>
      </c>
      <c r="G36" s="30">
        <f>G34</f>
        <v>0</v>
      </c>
    </row>
    <row r="37" spans="1:12" ht="15" customHeight="1" x14ac:dyDescent="0.25">
      <c r="A37" s="6" t="s">
        <v>28</v>
      </c>
      <c r="B37" s="6"/>
      <c r="C37" s="6"/>
      <c r="D37" s="6"/>
      <c r="E37" s="6"/>
      <c r="F37" s="26">
        <f>SUM(H14:H33)</f>
        <v>0</v>
      </c>
      <c r="G37" s="30">
        <f>H34*2</f>
        <v>0</v>
      </c>
    </row>
    <row r="38" spans="1:12" ht="15" customHeight="1" thickBot="1" x14ac:dyDescent="0.3">
      <c r="A38" s="6" t="s">
        <v>29</v>
      </c>
      <c r="B38" s="6"/>
      <c r="C38" s="6"/>
      <c r="D38" s="6"/>
      <c r="E38" s="6"/>
      <c r="F38" s="26"/>
      <c r="G38" s="30">
        <f>SUM(G35:G37)</f>
        <v>0</v>
      </c>
    </row>
    <row r="39" spans="1:12" ht="15" customHeight="1" x14ac:dyDescent="0.25">
      <c r="A39" s="168" t="s">
        <v>145</v>
      </c>
      <c r="B39" s="169"/>
      <c r="C39" s="169"/>
      <c r="D39" s="169"/>
      <c r="E39" s="170"/>
      <c r="F39" s="18"/>
      <c r="G39" s="35">
        <f>70.53*G38*0.045</f>
        <v>0</v>
      </c>
      <c r="H39" s="198" t="s">
        <v>112</v>
      </c>
      <c r="I39" s="198"/>
    </row>
    <row r="40" spans="1:12" ht="15" customHeight="1" x14ac:dyDescent="0.25">
      <c r="A40" s="171" t="s">
        <v>80</v>
      </c>
      <c r="B40" s="38"/>
      <c r="C40" s="38"/>
      <c r="D40" s="172" t="s">
        <v>33</v>
      </c>
      <c r="E40" s="173" t="s">
        <v>58</v>
      </c>
      <c r="F40" s="18"/>
      <c r="G40" s="35">
        <f>0.2*G38</f>
        <v>0</v>
      </c>
      <c r="H40" s="198"/>
      <c r="I40" s="200">
        <f>SUM(G39:G41)</f>
        <v>0</v>
      </c>
    </row>
    <row r="41" spans="1:12" ht="15" customHeight="1" thickBot="1" x14ac:dyDescent="0.3">
      <c r="A41" s="174" t="s">
        <v>32</v>
      </c>
      <c r="B41" s="38"/>
      <c r="C41" s="38"/>
      <c r="D41" s="39"/>
      <c r="E41" s="175"/>
      <c r="F41" s="18"/>
      <c r="G41" s="35">
        <f>0.05*G38</f>
        <v>0</v>
      </c>
      <c r="H41" s="198"/>
      <c r="I41" s="198"/>
    </row>
    <row r="42" spans="1:12" ht="15" customHeight="1" thickTop="1" x14ac:dyDescent="0.25">
      <c r="A42" s="47" t="s">
        <v>111</v>
      </c>
      <c r="B42" s="48"/>
      <c r="C42" s="48"/>
      <c r="D42" s="48"/>
      <c r="E42" s="176"/>
      <c r="F42" s="18"/>
      <c r="G42" s="35">
        <f>26.92*G38</f>
        <v>0</v>
      </c>
      <c r="H42" s="199" t="s">
        <v>113</v>
      </c>
      <c r="I42" s="199"/>
    </row>
    <row r="43" spans="1:12" ht="15" customHeight="1" x14ac:dyDescent="0.25">
      <c r="A43" s="52" t="s">
        <v>34</v>
      </c>
      <c r="B43" s="53"/>
      <c r="C43" s="53"/>
      <c r="D43" s="53"/>
      <c r="E43" s="177"/>
      <c r="F43" s="18"/>
      <c r="G43" s="35">
        <f>7.25*G38</f>
        <v>0</v>
      </c>
      <c r="H43" s="199" t="s">
        <v>114</v>
      </c>
      <c r="I43" s="200">
        <f>SUM(G42:G44)</f>
        <v>0</v>
      </c>
    </row>
    <row r="44" spans="1:12" ht="15" customHeight="1" thickBot="1" x14ac:dyDescent="0.3">
      <c r="A44" s="57" t="s">
        <v>118</v>
      </c>
      <c r="B44" s="58"/>
      <c r="C44" s="58"/>
      <c r="D44" s="58"/>
      <c r="E44" s="178"/>
      <c r="F44" s="18"/>
      <c r="G44" s="35">
        <f>1.7*G38</f>
        <v>0</v>
      </c>
      <c r="H44" s="199"/>
      <c r="I44" s="199"/>
      <c r="L44" s="6"/>
    </row>
    <row r="45" spans="1:12" ht="15" customHeight="1" thickTop="1" thickBot="1" x14ac:dyDescent="0.3">
      <c r="A45" s="6" t="s">
        <v>38</v>
      </c>
      <c r="B45" s="6"/>
      <c r="C45" s="6"/>
      <c r="D45" s="6"/>
      <c r="E45" s="179"/>
      <c r="F45" s="81"/>
      <c r="G45" s="82">
        <f>SUM(G39:G44)</f>
        <v>0</v>
      </c>
    </row>
    <row r="46" spans="1:12" ht="15" customHeight="1" x14ac:dyDescent="0.25">
      <c r="A46" s="6"/>
      <c r="B46" s="6"/>
      <c r="C46" s="6"/>
      <c r="D46" s="6"/>
      <c r="E46" s="179"/>
    </row>
    <row r="47" spans="1:12" ht="15.75" thickBot="1" x14ac:dyDescent="0.3">
      <c r="A47" s="65" t="s">
        <v>39</v>
      </c>
      <c r="B47" s="65"/>
      <c r="C47" s="65"/>
      <c r="E47" s="83"/>
      <c r="F47" s="66"/>
      <c r="G47" s="67" t="s">
        <v>51</v>
      </c>
      <c r="H47" s="83"/>
      <c r="I47" s="68"/>
    </row>
    <row r="49" spans="1:9" x14ac:dyDescent="0.25">
      <c r="A49" s="2" t="s">
        <v>40</v>
      </c>
      <c r="C49" s="14"/>
      <c r="D49" s="14"/>
      <c r="E49" s="69"/>
      <c r="F49" s="14"/>
      <c r="G49" s="14"/>
      <c r="H49" s="14"/>
      <c r="I49" s="14"/>
    </row>
    <row r="51" spans="1:9" x14ac:dyDescent="0.25">
      <c r="A51" s="2" t="s">
        <v>41</v>
      </c>
      <c r="C51" s="14"/>
      <c r="D51" s="14"/>
      <c r="E51" s="14"/>
      <c r="F51" s="14"/>
      <c r="G51" s="2" t="s">
        <v>42</v>
      </c>
      <c r="H51" s="14"/>
      <c r="I51" s="14"/>
    </row>
    <row r="52" spans="1:9" x14ac:dyDescent="0.25">
      <c r="H52" s="3" t="s">
        <v>116</v>
      </c>
    </row>
    <row r="53" spans="1:9" x14ac:dyDescent="0.25">
      <c r="A53" s="70" t="s">
        <v>43</v>
      </c>
    </row>
  </sheetData>
  <sheetProtection algorithmName="SHA-512" hashValue="n4QbARgfLfy1OPPDbp6qY3TYLffjPGlStgZ7Wlg8LS0PMUOUt3ez4WwjIcILRaeYo6wsR9vYfdAfKc40q6y+lQ==" saltValue="uFIl4oVwOw4g6oJDoqr0cw==" spinCount="100000" sheet="1" objects="1" scenarios="1"/>
  <hyperlinks>
    <hyperlink ref="G5" r:id="rId1" xr:uid="{40DBE69D-CC16-4494-97C6-997728E19C7B}"/>
  </hyperlinks>
  <pageMargins left="0.7" right="0.7" top="0.75" bottom="0.75" header="0.3" footer="0.3"/>
  <pageSetup scale="88" orientation="portrait" horizontalDpi="0" verticalDpi="0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8FEA-32DD-476D-B60E-F4DAA8B8BD68}">
  <sheetPr codeName="Sheet21"/>
  <dimension ref="A2:L52"/>
  <sheetViews>
    <sheetView tabSelected="1" topLeftCell="A25" workbookViewId="0">
      <selection activeCell="M46" sqref="M46"/>
    </sheetView>
  </sheetViews>
  <sheetFormatPr defaultRowHeight="15" x14ac:dyDescent="0.25"/>
  <cols>
    <col min="1" max="3" width="9.140625" style="3"/>
    <col min="4" max="4" width="11.14062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1.14062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1.14062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1.14062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1.14062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1.14062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1.14062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1.14062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1.14062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1.14062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1.14062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1.14062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1.14062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1.14062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1.14062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1.14062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1.14062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1.14062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1.14062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1.14062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1.14062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1.14062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1.14062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1.14062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1.14062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1.14062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1.14062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1.14062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1.14062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1.14062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1.14062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1.14062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1.14062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1.14062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1.14062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1.14062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1.14062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1.14062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1.14062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1.14062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1.14062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1.14062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1.14062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1.14062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1.14062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1.14062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1.14062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1.14062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1.14062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1.14062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1.14062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1.14062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1.14062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1.14062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1.14062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1.14062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1.14062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1.14062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1.14062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1.14062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1.14062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1.14062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1.14062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1.14062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D2" s="4" t="s">
        <v>71</v>
      </c>
    </row>
    <row r="3" spans="1:10" x14ac:dyDescent="0.25">
      <c r="A3" s="1" t="s">
        <v>0</v>
      </c>
      <c r="B3" s="2"/>
      <c r="C3" s="2"/>
      <c r="D3" s="2"/>
      <c r="E3" s="2"/>
      <c r="F3" s="1" t="s">
        <v>1</v>
      </c>
      <c r="G3" s="1" t="s">
        <v>2</v>
      </c>
      <c r="H3" s="1"/>
      <c r="I3" s="2"/>
      <c r="J3" s="2"/>
    </row>
    <row r="4" spans="1:10" x14ac:dyDescent="0.25">
      <c r="A4" s="1" t="s">
        <v>3</v>
      </c>
      <c r="B4" s="2"/>
      <c r="C4" s="2"/>
      <c r="D4" s="2"/>
      <c r="E4" s="2"/>
      <c r="F4" s="1" t="s">
        <v>4</v>
      </c>
      <c r="G4" s="1" t="s">
        <v>5</v>
      </c>
      <c r="H4" s="1"/>
      <c r="I4" s="2"/>
      <c r="J4" s="2"/>
    </row>
    <row r="5" spans="1:10" x14ac:dyDescent="0.25">
      <c r="A5" s="1" t="s">
        <v>6</v>
      </c>
      <c r="B5" s="2"/>
      <c r="C5" s="2"/>
      <c r="D5" s="2"/>
      <c r="E5" s="2"/>
      <c r="F5" s="1" t="s">
        <v>7</v>
      </c>
      <c r="G5" s="5" t="s">
        <v>8</v>
      </c>
      <c r="H5" s="2"/>
      <c r="I5" s="2"/>
      <c r="J5" s="2"/>
    </row>
    <row r="6" spans="1:10" x14ac:dyDescent="0.25">
      <c r="A6" s="6" t="s">
        <v>10</v>
      </c>
      <c r="B6" s="6"/>
      <c r="C6" s="6"/>
      <c r="D6" s="6"/>
      <c r="E6" s="6"/>
    </row>
    <row r="7" spans="1:10" x14ac:dyDescent="0.25">
      <c r="A7" s="6" t="s">
        <v>11</v>
      </c>
      <c r="B7" s="6"/>
      <c r="C7" s="6"/>
      <c r="D7" s="6"/>
      <c r="E7" s="6"/>
    </row>
    <row r="8" spans="1:10" x14ac:dyDescent="0.25">
      <c r="A8" s="4"/>
      <c r="F8" s="7" t="s">
        <v>124</v>
      </c>
    </row>
    <row r="9" spans="1:10" x14ac:dyDescent="0.25">
      <c r="A9" s="166" t="s">
        <v>12</v>
      </c>
      <c r="B9" s="167"/>
      <c r="C9" s="167"/>
      <c r="D9" s="167"/>
      <c r="E9" s="167"/>
      <c r="F9" s="167"/>
      <c r="G9" s="167"/>
      <c r="H9" s="167"/>
      <c r="I9" s="167"/>
    </row>
    <row r="10" spans="1:10" x14ac:dyDescent="0.25">
      <c r="A10" s="166" t="s">
        <v>13</v>
      </c>
      <c r="B10" s="167"/>
      <c r="C10" s="167"/>
      <c r="D10" s="167"/>
      <c r="E10" s="167"/>
      <c r="F10" s="167"/>
      <c r="G10" s="167"/>
      <c r="H10" s="167"/>
      <c r="I10" s="167"/>
    </row>
    <row r="11" spans="1:10" x14ac:dyDescent="0.25">
      <c r="G11" s="10" t="s">
        <v>14</v>
      </c>
      <c r="H11" s="10" t="s">
        <v>14</v>
      </c>
    </row>
    <row r="12" spans="1:10" x14ac:dyDescent="0.25">
      <c r="A12" s="3" t="s">
        <v>15</v>
      </c>
      <c r="D12" s="11"/>
      <c r="E12" s="12" t="s">
        <v>16</v>
      </c>
      <c r="F12" s="12" t="s">
        <v>17</v>
      </c>
      <c r="G12" s="12" t="s">
        <v>18</v>
      </c>
      <c r="H12" s="12" t="s">
        <v>19</v>
      </c>
      <c r="I12" s="13" t="s">
        <v>20</v>
      </c>
    </row>
    <row r="13" spans="1:10" x14ac:dyDescent="0.25">
      <c r="A13" s="14" t="s">
        <v>21</v>
      </c>
      <c r="B13" s="14"/>
      <c r="C13" s="14"/>
      <c r="D13" s="15"/>
      <c r="E13" s="16" t="s">
        <v>22</v>
      </c>
      <c r="F13" s="16" t="s">
        <v>23</v>
      </c>
      <c r="G13" s="16" t="s">
        <v>24</v>
      </c>
      <c r="H13" s="16" t="s">
        <v>23</v>
      </c>
      <c r="I13" s="17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22">
        <f t="shared" ref="I14:I33" si="0">F14+(G14*1.5)+(H14*2)</f>
        <v>0</v>
      </c>
    </row>
    <row r="15" spans="1:10" ht="15" customHeight="1" x14ac:dyDescent="0.25">
      <c r="A15" s="23"/>
      <c r="B15" s="18"/>
      <c r="C15" s="18"/>
      <c r="D15" s="19"/>
      <c r="E15" s="24"/>
      <c r="F15" s="25"/>
      <c r="G15" s="25"/>
      <c r="H15" s="25"/>
      <c r="I15" s="26">
        <f t="shared" si="0"/>
        <v>0</v>
      </c>
    </row>
    <row r="16" spans="1:10" ht="15" customHeight="1" x14ac:dyDescent="0.25">
      <c r="A16" s="23"/>
      <c r="B16" s="18"/>
      <c r="C16" s="18"/>
      <c r="D16" s="19"/>
      <c r="E16" s="24"/>
      <c r="F16" s="25"/>
      <c r="G16" s="25"/>
      <c r="H16" s="25"/>
      <c r="I16" s="26">
        <f t="shared" si="0"/>
        <v>0</v>
      </c>
    </row>
    <row r="17" spans="1:9" ht="15" customHeight="1" x14ac:dyDescent="0.25">
      <c r="A17" s="23"/>
      <c r="B17" s="18"/>
      <c r="C17" s="18"/>
      <c r="D17" s="19"/>
      <c r="E17" s="24"/>
      <c r="F17" s="25"/>
      <c r="G17" s="25"/>
      <c r="H17" s="25"/>
      <c r="I17" s="26">
        <f t="shared" si="0"/>
        <v>0</v>
      </c>
    </row>
    <row r="18" spans="1:9" ht="15" customHeight="1" x14ac:dyDescent="0.25">
      <c r="A18" s="23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23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19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18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19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19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8"/>
      <c r="B30" s="28"/>
      <c r="C30" s="29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28"/>
      <c r="B31" s="28"/>
      <c r="C31" s="2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26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26">
        <f t="shared" si="0"/>
        <v>0</v>
      </c>
    </row>
    <row r="34" spans="1:12" ht="15" customHeight="1" x14ac:dyDescent="0.25">
      <c r="A34" s="18"/>
      <c r="B34" s="18"/>
      <c r="C34" s="18"/>
      <c r="D34" s="19"/>
      <c r="E34" s="24"/>
      <c r="F34" s="25">
        <f>SUM(F14:F33)</f>
        <v>0</v>
      </c>
      <c r="G34" s="25">
        <f>SUM(G14:G33)*1.5</f>
        <v>0</v>
      </c>
      <c r="H34" s="25">
        <f>SUM(H14:H33)</f>
        <v>0</v>
      </c>
      <c r="I34" s="26">
        <f>SUM(I14:I33)</f>
        <v>0</v>
      </c>
    </row>
    <row r="35" spans="1:12" ht="15" customHeight="1" x14ac:dyDescent="0.25">
      <c r="A35" s="6" t="s">
        <v>26</v>
      </c>
      <c r="B35" s="6"/>
      <c r="C35" s="6"/>
      <c r="D35" s="6"/>
      <c r="E35" s="6"/>
      <c r="F35" s="26"/>
      <c r="G35" s="30">
        <f>F34</f>
        <v>0</v>
      </c>
    </row>
    <row r="36" spans="1:12" ht="15" customHeight="1" x14ac:dyDescent="0.25">
      <c r="A36" s="6" t="s">
        <v>27</v>
      </c>
      <c r="B36" s="6"/>
      <c r="C36" s="6"/>
      <c r="D36" s="6"/>
      <c r="E36" s="6"/>
      <c r="F36" s="26">
        <f>SUM(G14:G33)</f>
        <v>0</v>
      </c>
      <c r="G36" s="30">
        <f>G34</f>
        <v>0</v>
      </c>
    </row>
    <row r="37" spans="1:12" ht="15" customHeight="1" x14ac:dyDescent="0.25">
      <c r="A37" s="6" t="s">
        <v>28</v>
      </c>
      <c r="B37" s="6"/>
      <c r="C37" s="6"/>
      <c r="D37" s="6"/>
      <c r="E37" s="6"/>
      <c r="F37" s="26">
        <f>SUM(H14:H33)</f>
        <v>0</v>
      </c>
      <c r="G37" s="30">
        <f>H34*2</f>
        <v>0</v>
      </c>
    </row>
    <row r="38" spans="1:12" ht="15" customHeight="1" thickBot="1" x14ac:dyDescent="0.3">
      <c r="A38" s="6" t="s">
        <v>29</v>
      </c>
      <c r="B38" s="6"/>
      <c r="C38" s="6"/>
      <c r="D38" s="6"/>
      <c r="E38" s="6"/>
      <c r="F38" s="26"/>
      <c r="G38" s="30">
        <f>SUM(G35:G37)</f>
        <v>0</v>
      </c>
    </row>
    <row r="39" spans="1:12" ht="15" customHeight="1" x14ac:dyDescent="0.25">
      <c r="A39" s="168" t="s">
        <v>146</v>
      </c>
      <c r="B39" s="169"/>
      <c r="C39" s="169"/>
      <c r="D39" s="169"/>
      <c r="E39" s="170"/>
      <c r="F39" s="18"/>
      <c r="G39" s="35">
        <f>G38*(71.08*0.045)</f>
        <v>0</v>
      </c>
      <c r="H39" s="198" t="s">
        <v>112</v>
      </c>
      <c r="I39" s="198"/>
    </row>
    <row r="40" spans="1:12" ht="15" customHeight="1" thickBot="1" x14ac:dyDescent="0.3">
      <c r="A40" s="174" t="s">
        <v>32</v>
      </c>
      <c r="B40" s="38"/>
      <c r="C40" s="38"/>
      <c r="D40" s="39"/>
      <c r="E40" s="175"/>
      <c r="F40" s="18"/>
      <c r="G40" s="35">
        <f>G38*0.05</f>
        <v>0</v>
      </c>
      <c r="H40" s="198"/>
      <c r="I40" s="200">
        <f>SUM(G39:G40)</f>
        <v>0</v>
      </c>
    </row>
    <row r="41" spans="1:12" ht="15" customHeight="1" thickTop="1" x14ac:dyDescent="0.25">
      <c r="A41" s="47" t="s">
        <v>111</v>
      </c>
      <c r="B41" s="48"/>
      <c r="C41" s="48"/>
      <c r="D41" s="48"/>
      <c r="E41" s="176"/>
      <c r="F41" s="18"/>
      <c r="G41" s="35">
        <f>G38*26.92</f>
        <v>0</v>
      </c>
      <c r="H41" s="199" t="s">
        <v>113</v>
      </c>
      <c r="I41" s="199"/>
    </row>
    <row r="42" spans="1:12" ht="15" customHeight="1" x14ac:dyDescent="0.25">
      <c r="A42" s="52" t="s">
        <v>34</v>
      </c>
      <c r="B42" s="53"/>
      <c r="C42" s="53"/>
      <c r="D42" s="53"/>
      <c r="E42" s="177"/>
      <c r="F42" s="18"/>
      <c r="G42" s="35">
        <f>G38*7.25</f>
        <v>0</v>
      </c>
      <c r="H42" s="199" t="s">
        <v>114</v>
      </c>
      <c r="I42" s="200">
        <f>SUM(G41:G43)</f>
        <v>0</v>
      </c>
    </row>
    <row r="43" spans="1:12" ht="15" customHeight="1" thickBot="1" x14ac:dyDescent="0.3">
      <c r="A43" s="57" t="s">
        <v>118</v>
      </c>
      <c r="B43" s="58"/>
      <c r="C43" s="58"/>
      <c r="D43" s="58"/>
      <c r="E43" s="178"/>
      <c r="F43" s="18"/>
      <c r="G43" s="35">
        <f>G38*1.7</f>
        <v>0</v>
      </c>
      <c r="H43" s="199"/>
      <c r="I43" s="199"/>
      <c r="L43" s="6"/>
    </row>
    <row r="44" spans="1:12" ht="15" customHeight="1" thickTop="1" thickBot="1" x14ac:dyDescent="0.3">
      <c r="A44" s="6" t="s">
        <v>38</v>
      </c>
      <c r="B44" s="6"/>
      <c r="C44" s="6"/>
      <c r="D44" s="6"/>
      <c r="E44" s="179"/>
      <c r="F44" s="81"/>
      <c r="G44" s="82">
        <f>I40+I42</f>
        <v>0</v>
      </c>
    </row>
    <row r="45" spans="1:12" ht="15" customHeight="1" x14ac:dyDescent="0.25">
      <c r="A45" s="6"/>
      <c r="B45" s="6"/>
      <c r="C45" s="6"/>
      <c r="D45" s="6"/>
      <c r="E45" s="179"/>
    </row>
    <row r="46" spans="1:12" ht="15.75" thickBot="1" x14ac:dyDescent="0.3">
      <c r="A46" s="65" t="s">
        <v>39</v>
      </c>
      <c r="B46" s="65"/>
      <c r="C46" s="65"/>
      <c r="E46" s="83"/>
      <c r="F46" s="66"/>
      <c r="G46" s="67" t="s">
        <v>51</v>
      </c>
      <c r="H46" s="83"/>
      <c r="I46" s="68"/>
    </row>
    <row r="48" spans="1:12" x14ac:dyDescent="0.25">
      <c r="A48" s="2" t="s">
        <v>40</v>
      </c>
      <c r="C48" s="14"/>
      <c r="D48" s="14"/>
      <c r="E48" s="69"/>
      <c r="F48" s="14"/>
      <c r="G48" s="14"/>
      <c r="H48" s="14"/>
      <c r="I48" s="14"/>
    </row>
    <row r="50" spans="1:9" x14ac:dyDescent="0.25">
      <c r="A50" s="2" t="s">
        <v>41</v>
      </c>
      <c r="C50" s="14"/>
      <c r="D50" s="14"/>
      <c r="E50" s="14"/>
      <c r="F50" s="14"/>
      <c r="G50" s="2" t="s">
        <v>42</v>
      </c>
      <c r="H50" s="14"/>
      <c r="I50" s="14"/>
    </row>
    <row r="51" spans="1:9" x14ac:dyDescent="0.25">
      <c r="H51" s="3" t="s">
        <v>116</v>
      </c>
    </row>
    <row r="52" spans="1:9" x14ac:dyDescent="0.25">
      <c r="A52" s="70" t="s">
        <v>43</v>
      </c>
    </row>
  </sheetData>
  <sheetProtection algorithmName="SHA-512" hashValue="NgCBB8UOiVf0Jym36f73KD4VTgAOAdqlXc62PcdnOh+CX/K1tHU29Ef5u9abqh+f8na+xJ9Ju4vA+k57pSPlQA==" saltValue="zXNLgXR15JcDasdY0w+Ung==" spinCount="100000" sheet="1" objects="1" scenarios="1"/>
  <hyperlinks>
    <hyperlink ref="G5" r:id="rId1" xr:uid="{07330BAD-60B2-42B5-A512-B450074A591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3EC8-02AB-45B4-A1C9-9F41E6D1C743}">
  <sheetPr codeName="Sheet3">
    <pageSetUpPr fitToPage="1"/>
  </sheetPr>
  <dimension ref="A2:L56"/>
  <sheetViews>
    <sheetView topLeftCell="A24" workbookViewId="0">
      <selection activeCell="G39" sqref="G39"/>
    </sheetView>
  </sheetViews>
  <sheetFormatPr defaultRowHeight="15" x14ac:dyDescent="0.25"/>
  <cols>
    <col min="1" max="3" width="9.140625" style="3"/>
    <col min="4" max="4" width="10.710937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0.710937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0.710937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0.710937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0.710937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0.710937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0.710937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0.710937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0.710937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0.710937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0.710937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0.710937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0.710937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0.710937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0.710937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0.710937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0.710937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0.710937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0.710937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0.710937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0.710937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0.710937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0.710937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0.710937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0.710937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0.710937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0.710937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0.710937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0.710937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0.710937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0.710937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0.710937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0.710937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0.710937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0.710937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0.710937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0.710937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0.710937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0.710937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0.710937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0.710937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0.710937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0.710937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0.710937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0.710937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0.710937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0.710937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0.710937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0.710937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0.710937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0.710937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0.710937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0.710937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0.710937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0.710937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0.710937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0.710937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0.710937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0.710937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0.710937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0.710937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0.710937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0.710937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0.710937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B2" s="65" t="s">
        <v>47</v>
      </c>
    </row>
    <row r="3" spans="1:10" x14ac:dyDescent="0.25">
      <c r="B3" s="203" t="s">
        <v>48</v>
      </c>
      <c r="C3" s="203"/>
      <c r="D3" s="203"/>
      <c r="E3" s="203"/>
      <c r="F3" s="203"/>
      <c r="G3" s="203"/>
    </row>
    <row r="4" spans="1:10" x14ac:dyDescent="0.25">
      <c r="B4" s="203" t="s">
        <v>49</v>
      </c>
      <c r="C4" s="203"/>
      <c r="D4" s="203"/>
      <c r="E4" s="203"/>
      <c r="F4" s="203"/>
      <c r="G4" s="203"/>
    </row>
    <row r="5" spans="1:10" x14ac:dyDescent="0.25">
      <c r="C5" s="4"/>
    </row>
    <row r="6" spans="1:10" x14ac:dyDescent="0.25">
      <c r="A6" s="1" t="s">
        <v>0</v>
      </c>
      <c r="B6" s="2"/>
      <c r="C6" s="2"/>
      <c r="D6" s="2"/>
      <c r="E6" s="2"/>
      <c r="F6" s="1" t="s">
        <v>1</v>
      </c>
      <c r="G6" s="1" t="s">
        <v>2</v>
      </c>
      <c r="H6" s="1"/>
      <c r="I6" s="2"/>
      <c r="J6" s="2"/>
    </row>
    <row r="7" spans="1:10" x14ac:dyDescent="0.25">
      <c r="A7" s="1" t="s">
        <v>3</v>
      </c>
      <c r="B7" s="2"/>
      <c r="C7" s="2"/>
      <c r="D7" s="2"/>
      <c r="E7" s="2"/>
      <c r="F7" s="1" t="s">
        <v>4</v>
      </c>
      <c r="G7" s="1" t="s">
        <v>5</v>
      </c>
      <c r="H7" s="1"/>
      <c r="I7" s="2"/>
      <c r="J7" s="2"/>
    </row>
    <row r="8" spans="1:10" x14ac:dyDescent="0.25">
      <c r="A8" s="1" t="s">
        <v>6</v>
      </c>
      <c r="B8" s="2"/>
      <c r="C8" s="2"/>
      <c r="D8" s="2"/>
      <c r="E8" s="2"/>
      <c r="F8" s="1" t="s">
        <v>7</v>
      </c>
      <c r="G8" s="5" t="s">
        <v>8</v>
      </c>
      <c r="H8" s="2"/>
      <c r="I8" s="2"/>
      <c r="J8" s="2"/>
    </row>
    <row r="9" spans="1:10" x14ac:dyDescent="0.25">
      <c r="A9" s="6" t="s">
        <v>10</v>
      </c>
      <c r="B9" s="6"/>
      <c r="C9" s="6"/>
      <c r="D9" s="6"/>
      <c r="E9" s="6"/>
    </row>
    <row r="10" spans="1:10" x14ac:dyDescent="0.25">
      <c r="A10" s="6" t="s">
        <v>11</v>
      </c>
      <c r="B10" s="6"/>
      <c r="C10" s="6"/>
      <c r="D10" s="6"/>
      <c r="E10" s="6"/>
    </row>
    <row r="11" spans="1:10" x14ac:dyDescent="0.25">
      <c r="A11" s="4"/>
      <c r="F11" s="7" t="s">
        <v>124</v>
      </c>
    </row>
    <row r="12" spans="1:10" x14ac:dyDescent="0.25">
      <c r="A12" s="8" t="s">
        <v>12</v>
      </c>
      <c r="B12" s="9"/>
      <c r="C12" s="9"/>
      <c r="D12" s="9"/>
      <c r="E12" s="9"/>
      <c r="F12" s="9"/>
      <c r="G12" s="9"/>
      <c r="H12" s="9"/>
      <c r="I12" s="9"/>
    </row>
    <row r="13" spans="1:10" x14ac:dyDescent="0.25">
      <c r="A13" s="8" t="s">
        <v>13</v>
      </c>
      <c r="B13" s="9"/>
      <c r="C13" s="9"/>
      <c r="D13" s="9"/>
      <c r="E13" s="9"/>
      <c r="F13" s="9"/>
      <c r="G13" s="9"/>
      <c r="H13" s="9"/>
      <c r="I13" s="9"/>
    </row>
    <row r="14" spans="1:10" x14ac:dyDescent="0.25">
      <c r="G14" s="10" t="s">
        <v>14</v>
      </c>
      <c r="H14" s="10" t="s">
        <v>14</v>
      </c>
    </row>
    <row r="15" spans="1:10" x14ac:dyDescent="0.25">
      <c r="A15" s="3" t="s">
        <v>15</v>
      </c>
      <c r="D15" s="11"/>
      <c r="E15" s="12" t="s">
        <v>16</v>
      </c>
      <c r="F15" s="12" t="s">
        <v>17</v>
      </c>
      <c r="G15" s="12" t="s">
        <v>18</v>
      </c>
      <c r="H15" s="12" t="s">
        <v>19</v>
      </c>
      <c r="I15" s="13" t="s">
        <v>20</v>
      </c>
    </row>
    <row r="16" spans="1:10" x14ac:dyDescent="0.25">
      <c r="A16" s="14" t="s">
        <v>21</v>
      </c>
      <c r="B16" s="14"/>
      <c r="C16" s="14"/>
      <c r="D16" s="15"/>
      <c r="E16" s="16" t="s">
        <v>22</v>
      </c>
      <c r="F16" s="16" t="s">
        <v>23</v>
      </c>
      <c r="G16" s="16" t="s">
        <v>24</v>
      </c>
      <c r="H16" s="16" t="s">
        <v>23</v>
      </c>
      <c r="I16" s="17" t="s">
        <v>25</v>
      </c>
    </row>
    <row r="17" spans="1:9" ht="15" customHeight="1" x14ac:dyDescent="0.25">
      <c r="A17" s="23"/>
      <c r="B17" s="18"/>
      <c r="C17" s="23"/>
      <c r="D17" s="19"/>
      <c r="E17" s="24"/>
      <c r="F17" s="25"/>
      <c r="G17" s="25"/>
      <c r="H17" s="21"/>
      <c r="I17" s="22">
        <f t="shared" ref="I17:I32" si="0">F17+(G17*1.5)+(H17*2)</f>
        <v>0</v>
      </c>
    </row>
    <row r="18" spans="1:9" ht="15" customHeight="1" x14ac:dyDescent="0.25">
      <c r="A18" s="23"/>
      <c r="B18" s="18"/>
      <c r="C18" s="23"/>
      <c r="D18" s="19"/>
      <c r="E18" s="24"/>
      <c r="F18" s="25"/>
      <c r="G18" s="25"/>
      <c r="H18" s="25"/>
      <c r="I18" s="71">
        <f t="shared" si="0"/>
        <v>0</v>
      </c>
    </row>
    <row r="19" spans="1:9" ht="15" customHeight="1" x14ac:dyDescent="0.25">
      <c r="A19" s="23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27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27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18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23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23"/>
      <c r="B26" s="18"/>
      <c r="C26" s="23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19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27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23"/>
      <c r="B29" s="18"/>
      <c r="C29" s="18"/>
      <c r="D29" s="27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3"/>
      <c r="B30" s="18"/>
      <c r="C30" s="18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23"/>
      <c r="B31" s="18"/>
      <c r="C31" s="1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23"/>
      <c r="B32" s="18"/>
      <c r="C32" s="18"/>
      <c r="D32" s="19"/>
      <c r="E32" s="24"/>
      <c r="F32" s="25"/>
      <c r="G32" s="25"/>
      <c r="H32" s="25"/>
      <c r="I32" s="26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>
        <f>SUM(F17:F32)</f>
        <v>0</v>
      </c>
      <c r="G33" s="25">
        <f>SUM(G17:G32)</f>
        <v>0</v>
      </c>
      <c r="H33" s="25">
        <f>SUM(H17:H32)</f>
        <v>0</v>
      </c>
      <c r="I33" s="26">
        <f>SUM(I17:I32)</f>
        <v>0</v>
      </c>
    </row>
    <row r="34" spans="1:12" ht="15" customHeight="1" x14ac:dyDescent="0.25">
      <c r="A34" s="6" t="s">
        <v>26</v>
      </c>
      <c r="B34" s="6"/>
      <c r="C34" s="6"/>
      <c r="D34" s="6"/>
      <c r="E34" s="6"/>
      <c r="F34" s="26"/>
      <c r="G34" s="30">
        <f>F33</f>
        <v>0</v>
      </c>
    </row>
    <row r="35" spans="1:12" ht="15" customHeight="1" x14ac:dyDescent="0.25">
      <c r="A35" s="6" t="s">
        <v>27</v>
      </c>
      <c r="B35" s="6"/>
      <c r="C35" s="6"/>
      <c r="D35" s="6"/>
      <c r="E35" s="6"/>
      <c r="F35" s="26">
        <f>SUM(G17:G32)</f>
        <v>0</v>
      </c>
      <c r="G35" s="30">
        <f>F35*1.5</f>
        <v>0</v>
      </c>
    </row>
    <row r="36" spans="1:12" ht="15" customHeight="1" x14ac:dyDescent="0.25">
      <c r="A36" s="6" t="s">
        <v>28</v>
      </c>
      <c r="B36" s="6"/>
      <c r="C36" s="6"/>
      <c r="D36" s="6"/>
      <c r="E36" s="6"/>
      <c r="F36" s="26">
        <f>SUM(H17:H32)</f>
        <v>0</v>
      </c>
      <c r="G36" s="30">
        <f>F36*2</f>
        <v>0</v>
      </c>
    </row>
    <row r="37" spans="1:12" ht="15" customHeight="1" thickBot="1" x14ac:dyDescent="0.3">
      <c r="A37" s="6" t="s">
        <v>29</v>
      </c>
      <c r="B37" s="6"/>
      <c r="C37" s="6"/>
      <c r="D37" s="6"/>
      <c r="E37" s="6"/>
      <c r="F37" s="26"/>
      <c r="G37" s="30">
        <f>SUM(G34:G36)</f>
        <v>0</v>
      </c>
    </row>
    <row r="38" spans="1:12" ht="15" customHeight="1" x14ac:dyDescent="0.25">
      <c r="A38" s="72" t="s">
        <v>127</v>
      </c>
      <c r="B38" s="73"/>
      <c r="C38" s="73"/>
      <c r="D38" s="73"/>
      <c r="E38" s="74"/>
      <c r="F38" s="18"/>
      <c r="G38" s="35">
        <f>G37*(65.12*0.045)</f>
        <v>0</v>
      </c>
      <c r="H38" s="75" t="s">
        <v>50</v>
      </c>
      <c r="I38" s="76"/>
    </row>
    <row r="39" spans="1:12" ht="15" customHeight="1" thickBot="1" x14ac:dyDescent="0.3">
      <c r="A39" s="42" t="s">
        <v>32</v>
      </c>
      <c r="B39" s="42"/>
      <c r="C39" s="42"/>
      <c r="D39" s="42"/>
      <c r="E39" s="77"/>
      <c r="F39" s="18"/>
      <c r="G39" s="35">
        <f>G37*0.05</f>
        <v>0</v>
      </c>
      <c r="H39" s="76"/>
      <c r="I39" s="189">
        <f>SUM(G38:G39)</f>
        <v>0</v>
      </c>
    </row>
    <row r="40" spans="1:12" ht="15" customHeight="1" thickTop="1" x14ac:dyDescent="0.25">
      <c r="A40" s="47" t="s">
        <v>92</v>
      </c>
      <c r="B40" s="48"/>
      <c r="C40" s="48"/>
      <c r="D40" s="48"/>
      <c r="E40" s="49"/>
      <c r="F40" s="18"/>
      <c r="G40" s="35">
        <f>G37*24.22</f>
        <v>0</v>
      </c>
      <c r="H40" s="78" t="s">
        <v>33</v>
      </c>
      <c r="I40" s="79"/>
      <c r="L40" s="6"/>
    </row>
    <row r="41" spans="1:12" ht="15" customHeight="1" x14ac:dyDescent="0.25">
      <c r="A41" s="52" t="s">
        <v>34</v>
      </c>
      <c r="B41" s="53"/>
      <c r="C41" s="53"/>
      <c r="D41" s="53"/>
      <c r="E41" s="55"/>
      <c r="F41" s="18"/>
      <c r="G41" s="35">
        <f>G37*7.25</f>
        <v>0</v>
      </c>
      <c r="H41" s="78" t="s">
        <v>35</v>
      </c>
      <c r="I41" s="80" t="s">
        <v>36</v>
      </c>
    </row>
    <row r="42" spans="1:12" ht="15" customHeight="1" thickBot="1" x14ac:dyDescent="0.3">
      <c r="A42" s="57" t="s">
        <v>118</v>
      </c>
      <c r="B42" s="58"/>
      <c r="C42" s="58"/>
      <c r="D42" s="58"/>
      <c r="E42" s="59"/>
      <c r="F42" s="18"/>
      <c r="G42" s="35">
        <f>G37*1.7</f>
        <v>0</v>
      </c>
      <c r="H42" s="188" t="s">
        <v>37</v>
      </c>
      <c r="I42" s="187">
        <f>SUM(G40:G42)</f>
        <v>0</v>
      </c>
    </row>
    <row r="43" spans="1:12" ht="15" customHeight="1" thickTop="1" thickBot="1" x14ac:dyDescent="0.3">
      <c r="A43" s="6" t="s">
        <v>38</v>
      </c>
      <c r="B43" s="6"/>
      <c r="C43" s="6"/>
      <c r="D43" s="6"/>
      <c r="E43" s="6"/>
      <c r="F43" s="81"/>
      <c r="G43" s="82">
        <f>I39+I42</f>
        <v>0</v>
      </c>
      <c r="K43" s="64"/>
    </row>
    <row r="44" spans="1:12" ht="15" customHeight="1" x14ac:dyDescent="0.25">
      <c r="A44" s="6"/>
      <c r="B44" s="6"/>
      <c r="C44" s="6"/>
      <c r="D44" s="6"/>
      <c r="E44" s="6"/>
    </row>
    <row r="45" spans="1:12" ht="15.75" thickBot="1" x14ac:dyDescent="0.3">
      <c r="A45" s="65" t="s">
        <v>39</v>
      </c>
      <c r="B45" s="65"/>
      <c r="C45" s="65"/>
      <c r="E45" s="83"/>
      <c r="F45" s="84"/>
      <c r="G45" s="67"/>
      <c r="H45" s="83"/>
      <c r="I45" s="84"/>
      <c r="K45" s="64"/>
    </row>
    <row r="47" spans="1:12" x14ac:dyDescent="0.25">
      <c r="A47" s="2" t="s">
        <v>40</v>
      </c>
      <c r="C47" s="14"/>
      <c r="D47" s="14"/>
      <c r="E47" s="14"/>
      <c r="F47" s="14"/>
      <c r="G47" s="14"/>
      <c r="H47" s="14"/>
      <c r="I47" s="14"/>
    </row>
    <row r="49" spans="1:9" x14ac:dyDescent="0.25">
      <c r="A49" s="2" t="s">
        <v>41</v>
      </c>
      <c r="C49" s="14"/>
      <c r="D49" s="14"/>
      <c r="E49" s="14"/>
      <c r="F49" s="14"/>
      <c r="G49" s="85"/>
      <c r="H49" s="14"/>
      <c r="I49" s="14"/>
    </row>
    <row r="50" spans="1:9" x14ac:dyDescent="0.25">
      <c r="A50" s="2"/>
      <c r="G50" s="2"/>
    </row>
    <row r="51" spans="1:9" x14ac:dyDescent="0.25">
      <c r="A51" s="181" t="s">
        <v>42</v>
      </c>
      <c r="B51" s="183"/>
      <c r="C51" s="182"/>
      <c r="D51" s="182"/>
      <c r="E51" s="182"/>
      <c r="F51" s="182"/>
      <c r="G51" s="184"/>
      <c r="H51" s="182"/>
      <c r="I51" s="182"/>
    </row>
    <row r="52" spans="1:9" x14ac:dyDescent="0.25">
      <c r="H52" s="3" t="s">
        <v>116</v>
      </c>
    </row>
    <row r="53" spans="1:9" x14ac:dyDescent="0.25">
      <c r="A53" s="3" t="s">
        <v>52</v>
      </c>
    </row>
    <row r="54" spans="1:9" x14ac:dyDescent="0.25">
      <c r="A54" s="3" t="s">
        <v>53</v>
      </c>
    </row>
    <row r="55" spans="1:9" x14ac:dyDescent="0.25">
      <c r="A55" s="70" t="s">
        <v>43</v>
      </c>
    </row>
    <row r="56" spans="1:9" x14ac:dyDescent="0.25">
      <c r="G56" s="3" t="s">
        <v>117</v>
      </c>
    </row>
  </sheetData>
  <sheetProtection algorithmName="SHA-512" hashValue="3tGWHMxpsbODiOOuk7zNGiFMzli5LS6a3pOYDHwgRUi9R91zMTktmR2SWPt3KDAdbLLgDOTCJWEy4L0PH+jqyA==" saltValue="CgqMyfedrr1MQshHl/PugA==" spinCount="100000" sheet="1" objects="1" scenarios="1"/>
  <mergeCells count="2">
    <mergeCell ref="B3:G3"/>
    <mergeCell ref="B4:G4"/>
  </mergeCells>
  <hyperlinks>
    <hyperlink ref="G8" r:id="rId1" xr:uid="{87A005BE-DECF-429E-A040-647DB90AACE7}"/>
  </hyperlinks>
  <pageMargins left="0.7" right="0.7" top="0.75" bottom="0.75" header="0.3" footer="0.3"/>
  <pageSetup scale="90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8FB5-39CA-4F8F-8302-3C4E2734AD4D}">
  <sheetPr codeName="Sheet4"/>
  <dimension ref="A2:O56"/>
  <sheetViews>
    <sheetView topLeftCell="A19" workbookViewId="0">
      <selection activeCell="G39" sqref="G39"/>
    </sheetView>
  </sheetViews>
  <sheetFormatPr defaultRowHeight="15" x14ac:dyDescent="0.25"/>
  <cols>
    <col min="1" max="3" width="9.140625" style="3"/>
    <col min="4" max="4" width="10.710937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0.710937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0.710937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0.710937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0.710937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0.710937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0.710937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0.710937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0.710937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0.710937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0.710937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0.710937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0.710937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0.710937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0.710937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0.710937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0.710937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0.710937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0.710937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0.710937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0.710937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0.710937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0.710937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0.710937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0.710937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0.710937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0.710937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0.710937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0.710937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0.710937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0.710937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0.710937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0.710937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0.710937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0.710937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0.710937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0.710937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0.710937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0.710937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0.710937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0.710937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0.710937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0.710937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0.710937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0.710937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0.710937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0.710937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0.710937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0.710937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0.710937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0.710937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0.710937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0.710937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0.710937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0.710937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0.710937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0.710937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0.710937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0.710937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0.710937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0.710937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0.710937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0.710937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0.710937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A2" s="1" t="s">
        <v>0</v>
      </c>
      <c r="B2" s="2"/>
      <c r="C2" s="2"/>
      <c r="F2" s="1" t="s">
        <v>1</v>
      </c>
      <c r="G2" s="1" t="s">
        <v>2</v>
      </c>
      <c r="H2" s="1"/>
      <c r="I2" s="2"/>
    </row>
    <row r="3" spans="1:10" x14ac:dyDescent="0.25">
      <c r="A3" s="1" t="s">
        <v>3</v>
      </c>
      <c r="B3" s="2"/>
      <c r="C3" s="2"/>
      <c r="F3" s="1" t="s">
        <v>4</v>
      </c>
      <c r="G3" s="1" t="s">
        <v>5</v>
      </c>
      <c r="H3" s="1"/>
      <c r="I3" s="2"/>
    </row>
    <row r="4" spans="1:10" x14ac:dyDescent="0.25">
      <c r="A4" s="1" t="s">
        <v>6</v>
      </c>
      <c r="B4" s="2"/>
      <c r="C4" s="2"/>
      <c r="D4" s="4"/>
      <c r="F4" s="1" t="s">
        <v>7</v>
      </c>
      <c r="G4" s="5" t="s">
        <v>8</v>
      </c>
      <c r="H4" s="2"/>
      <c r="I4" s="2"/>
    </row>
    <row r="5" spans="1:10" x14ac:dyDescent="0.25">
      <c r="A5" s="1"/>
      <c r="B5" s="2"/>
      <c r="C5" s="2"/>
      <c r="D5" s="2"/>
      <c r="E5" s="2"/>
      <c r="F5" s="1"/>
      <c r="G5" s="1"/>
      <c r="H5" s="1"/>
      <c r="I5" s="2"/>
      <c r="J5" s="2"/>
    </row>
    <row r="6" spans="1:10" x14ac:dyDescent="0.25">
      <c r="A6" s="4" t="s">
        <v>9</v>
      </c>
      <c r="B6" s="2"/>
      <c r="C6" s="2"/>
      <c r="D6" s="2"/>
      <c r="E6" s="2"/>
      <c r="F6" s="1"/>
      <c r="G6" s="1"/>
      <c r="H6" s="1"/>
      <c r="I6" s="2"/>
      <c r="J6" s="2"/>
    </row>
    <row r="7" spans="1:10" x14ac:dyDescent="0.25">
      <c r="A7" s="1"/>
      <c r="B7" s="2"/>
      <c r="C7" s="2"/>
      <c r="D7" s="2"/>
      <c r="E7" s="2"/>
      <c r="F7" s="1"/>
      <c r="G7" s="5"/>
      <c r="H7" s="2"/>
      <c r="I7" s="2"/>
      <c r="J7" s="2"/>
    </row>
    <row r="8" spans="1:10" x14ac:dyDescent="0.25">
      <c r="A8" s="6" t="s">
        <v>10</v>
      </c>
      <c r="B8" s="6"/>
      <c r="C8" s="6"/>
      <c r="D8" s="6"/>
      <c r="E8" s="6"/>
    </row>
    <row r="9" spans="1:10" x14ac:dyDescent="0.25">
      <c r="A9" s="6" t="s">
        <v>11</v>
      </c>
      <c r="B9" s="6"/>
      <c r="C9" s="6"/>
      <c r="D9" s="6"/>
      <c r="E9" s="6"/>
    </row>
    <row r="10" spans="1:10" x14ac:dyDescent="0.25">
      <c r="A10" s="4"/>
      <c r="F10" s="7" t="s">
        <v>124</v>
      </c>
    </row>
    <row r="11" spans="1:10" x14ac:dyDescent="0.25">
      <c r="A11" s="8" t="s">
        <v>12</v>
      </c>
      <c r="B11" s="9"/>
      <c r="C11" s="9"/>
      <c r="D11" s="9"/>
      <c r="E11" s="9"/>
      <c r="F11" s="9"/>
      <c r="G11" s="9"/>
      <c r="H11" s="9"/>
      <c r="I11" s="9"/>
    </row>
    <row r="12" spans="1:10" x14ac:dyDescent="0.25">
      <c r="A12" s="8" t="s">
        <v>13</v>
      </c>
      <c r="B12" s="9"/>
      <c r="C12" s="9"/>
      <c r="D12" s="9"/>
      <c r="E12" s="9"/>
      <c r="F12" s="9"/>
      <c r="G12" s="9"/>
      <c r="H12" s="9"/>
      <c r="I12" s="9"/>
    </row>
    <row r="13" spans="1:10" x14ac:dyDescent="0.25">
      <c r="G13" s="10" t="s">
        <v>14</v>
      </c>
      <c r="H13" s="10" t="s">
        <v>14</v>
      </c>
    </row>
    <row r="14" spans="1:10" x14ac:dyDescent="0.25">
      <c r="A14" s="3" t="s">
        <v>15</v>
      </c>
      <c r="D14" s="11"/>
      <c r="E14" s="12" t="s">
        <v>16</v>
      </c>
      <c r="F14" s="12" t="s">
        <v>17</v>
      </c>
      <c r="G14" s="12" t="s">
        <v>18</v>
      </c>
      <c r="H14" s="12" t="s">
        <v>19</v>
      </c>
      <c r="I14" s="13" t="s">
        <v>20</v>
      </c>
    </row>
    <row r="15" spans="1:10" x14ac:dyDescent="0.25">
      <c r="A15" s="14" t="s">
        <v>21</v>
      </c>
      <c r="B15" s="14"/>
      <c r="C15" s="14"/>
      <c r="D15" s="15"/>
      <c r="E15" s="16" t="s">
        <v>22</v>
      </c>
      <c r="F15" s="16" t="s">
        <v>23</v>
      </c>
      <c r="G15" s="16" t="s">
        <v>24</v>
      </c>
      <c r="H15" s="16" t="s">
        <v>23</v>
      </c>
      <c r="I15" s="17" t="s">
        <v>25</v>
      </c>
    </row>
    <row r="16" spans="1:10" ht="15" customHeight="1" x14ac:dyDescent="0.25">
      <c r="A16" s="23"/>
      <c r="B16" s="18"/>
      <c r="C16" s="23"/>
      <c r="D16" s="19"/>
      <c r="E16" s="24"/>
      <c r="F16" s="25"/>
      <c r="G16" s="25"/>
      <c r="H16" s="21"/>
      <c r="I16" s="22">
        <f t="shared" ref="I16:I31" si="0">F16+(G16*1.5)+(H16*2)</f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71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26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27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23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23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23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23"/>
      <c r="B24" s="18"/>
      <c r="C24" s="23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23"/>
      <c r="B25" s="18"/>
      <c r="C25" s="23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23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23"/>
      <c r="B27" s="18"/>
      <c r="C27" s="18"/>
      <c r="D27" s="27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23"/>
      <c r="B28" s="18"/>
      <c r="C28" s="18"/>
      <c r="D28" s="27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23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23"/>
      <c r="B30" s="18"/>
      <c r="C30" s="18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23"/>
      <c r="B31" s="18"/>
      <c r="C31" s="1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>
        <f>SUM(F16:F31)</f>
        <v>0</v>
      </c>
      <c r="G32" s="25">
        <f>SUM(G16:G31)</f>
        <v>0</v>
      </c>
      <c r="H32" s="25">
        <f>SUM(H16:H31)</f>
        <v>0</v>
      </c>
      <c r="I32" s="26">
        <f>SUM(I16:I31)</f>
        <v>0</v>
      </c>
    </row>
    <row r="33" spans="1:15" ht="15" customHeight="1" x14ac:dyDescent="0.25">
      <c r="A33" s="6" t="s">
        <v>26</v>
      </c>
      <c r="B33" s="6"/>
      <c r="C33" s="6"/>
      <c r="D33" s="6"/>
      <c r="E33" s="6"/>
      <c r="F33" s="26"/>
      <c r="G33" s="30">
        <f>F32</f>
        <v>0</v>
      </c>
    </row>
    <row r="34" spans="1:15" ht="15" customHeight="1" x14ac:dyDescent="0.25">
      <c r="A34" s="6" t="s">
        <v>27</v>
      </c>
      <c r="B34" s="6"/>
      <c r="C34" s="6"/>
      <c r="D34" s="6"/>
      <c r="E34" s="6"/>
      <c r="F34" s="26">
        <f>SUM(G16:G31)</f>
        <v>0</v>
      </c>
      <c r="G34" s="30">
        <f>F34*1.5</f>
        <v>0</v>
      </c>
    </row>
    <row r="35" spans="1:15" ht="15" customHeight="1" x14ac:dyDescent="0.25">
      <c r="A35" s="6" t="s">
        <v>28</v>
      </c>
      <c r="B35" s="6"/>
      <c r="C35" s="6"/>
      <c r="D35" s="6"/>
      <c r="E35" s="6"/>
      <c r="F35" s="26">
        <f>SUM(H16:H31)</f>
        <v>0</v>
      </c>
      <c r="G35" s="30">
        <f>F35*2</f>
        <v>0</v>
      </c>
    </row>
    <row r="36" spans="1:15" ht="15" customHeight="1" thickBot="1" x14ac:dyDescent="0.3">
      <c r="A36" s="6" t="s">
        <v>29</v>
      </c>
      <c r="B36" s="6"/>
      <c r="C36" s="6"/>
      <c r="D36" s="6"/>
      <c r="E36" s="6"/>
      <c r="F36" s="26"/>
      <c r="G36" s="30">
        <f>SUM(G33:G35)</f>
        <v>0</v>
      </c>
    </row>
    <row r="37" spans="1:15" ht="15" customHeight="1" x14ac:dyDescent="0.25">
      <c r="A37" s="31" t="s">
        <v>125</v>
      </c>
      <c r="B37" s="32"/>
      <c r="C37" s="32"/>
      <c r="D37" s="32"/>
      <c r="E37" s="33"/>
      <c r="F37" s="34"/>
      <c r="G37" s="35">
        <f>G36*68.49*0.045</f>
        <v>0</v>
      </c>
      <c r="H37" s="36" t="s">
        <v>30</v>
      </c>
      <c r="I37" s="36"/>
    </row>
    <row r="38" spans="1:15" ht="15" customHeight="1" x14ac:dyDescent="0.25">
      <c r="A38" s="37" t="s">
        <v>31</v>
      </c>
      <c r="B38" s="38"/>
      <c r="C38" s="38"/>
      <c r="D38" s="39"/>
      <c r="E38" s="40"/>
      <c r="F38" s="34"/>
      <c r="G38" s="35">
        <f>G36*0.2</f>
        <v>0</v>
      </c>
      <c r="H38" s="41"/>
      <c r="I38" s="185">
        <f>SUM(G37:G39)</f>
        <v>0</v>
      </c>
    </row>
    <row r="39" spans="1:15" ht="15" customHeight="1" thickBot="1" x14ac:dyDescent="0.3">
      <c r="A39" s="42" t="s">
        <v>32</v>
      </c>
      <c r="B39" s="42"/>
      <c r="C39" s="42"/>
      <c r="D39" s="43"/>
      <c r="E39" s="44"/>
      <c r="F39" s="34"/>
      <c r="G39" s="35">
        <f>G33*0.05</f>
        <v>0</v>
      </c>
      <c r="H39" s="45"/>
      <c r="I39" s="46"/>
    </row>
    <row r="40" spans="1:15" ht="15" customHeight="1" thickTop="1" x14ac:dyDescent="0.25">
      <c r="A40" s="47" t="s">
        <v>92</v>
      </c>
      <c r="B40" s="48"/>
      <c r="C40" s="48"/>
      <c r="D40" s="48"/>
      <c r="E40" s="49"/>
      <c r="F40" s="201"/>
      <c r="G40" s="202">
        <f>G36*24.22</f>
        <v>0</v>
      </c>
      <c r="H40" s="50" t="s">
        <v>33</v>
      </c>
      <c r="I40" s="51"/>
    </row>
    <row r="41" spans="1:15" ht="15" customHeight="1" x14ac:dyDescent="0.25">
      <c r="A41" s="52" t="s">
        <v>34</v>
      </c>
      <c r="B41" s="53"/>
      <c r="C41" s="53"/>
      <c r="D41" s="54"/>
      <c r="E41" s="55"/>
      <c r="F41" s="34"/>
      <c r="G41" s="35">
        <f>G36*7.25</f>
        <v>0</v>
      </c>
      <c r="H41" s="50" t="s">
        <v>35</v>
      </c>
      <c r="I41" s="56" t="s">
        <v>36</v>
      </c>
    </row>
    <row r="42" spans="1:15" ht="15" customHeight="1" thickBot="1" x14ac:dyDescent="0.3">
      <c r="A42" s="57" t="s">
        <v>118</v>
      </c>
      <c r="B42" s="58"/>
      <c r="C42" s="58"/>
      <c r="D42" s="58"/>
      <c r="E42" s="59"/>
      <c r="F42" s="60"/>
      <c r="G42" s="61">
        <f>G36*1.7</f>
        <v>0</v>
      </c>
      <c r="H42" s="186" t="s">
        <v>37</v>
      </c>
      <c r="I42" s="187">
        <f>SUM(G40:G42)</f>
        <v>0</v>
      </c>
    </row>
    <row r="43" spans="1:15" ht="15" customHeight="1" thickTop="1" thickBot="1" x14ac:dyDescent="0.3">
      <c r="A43" s="6" t="s">
        <v>38</v>
      </c>
      <c r="B43" s="6"/>
      <c r="C43" s="6"/>
      <c r="D43" s="6"/>
      <c r="E43" s="6"/>
      <c r="F43" s="62"/>
      <c r="G43" s="63">
        <f>I38+I42</f>
        <v>0</v>
      </c>
      <c r="I43" s="64"/>
      <c r="K43" s="64"/>
      <c r="M43" s="6"/>
      <c r="O43" s="6"/>
    </row>
    <row r="44" spans="1:15" ht="15" customHeight="1" x14ac:dyDescent="0.25">
      <c r="A44" s="6"/>
      <c r="B44" s="6"/>
      <c r="C44" s="6"/>
      <c r="D44" s="6"/>
      <c r="E44" s="6"/>
      <c r="F44" s="64"/>
      <c r="G44" s="110"/>
      <c r="I44" s="64"/>
      <c r="K44" s="64"/>
      <c r="M44" s="6"/>
      <c r="O44" s="6"/>
    </row>
    <row r="45" spans="1:15" ht="15.75" thickBot="1" x14ac:dyDescent="0.3">
      <c r="A45" s="65" t="s">
        <v>39</v>
      </c>
      <c r="B45" s="65"/>
      <c r="C45" s="65"/>
      <c r="E45" s="83"/>
      <c r="F45" s="68"/>
      <c r="G45" s="67"/>
      <c r="H45" s="83"/>
      <c r="I45" s="84"/>
      <c r="K45" s="64"/>
    </row>
    <row r="47" spans="1:15" x14ac:dyDescent="0.25">
      <c r="A47" s="2" t="s">
        <v>40</v>
      </c>
      <c r="C47" s="14"/>
      <c r="D47" s="14"/>
      <c r="E47" s="14"/>
      <c r="F47" s="14"/>
      <c r="G47" s="14"/>
      <c r="H47" s="14"/>
      <c r="I47" s="14"/>
    </row>
    <row r="49" spans="1:9" x14ac:dyDescent="0.25">
      <c r="A49" s="2" t="s">
        <v>41</v>
      </c>
      <c r="C49" s="14"/>
      <c r="D49" s="14"/>
      <c r="E49" s="14"/>
      <c r="F49" s="14"/>
      <c r="G49" s="85"/>
      <c r="H49" s="14"/>
      <c r="I49" s="14"/>
    </row>
    <row r="50" spans="1:9" x14ac:dyDescent="0.25">
      <c r="A50" s="2"/>
      <c r="G50" s="2"/>
    </row>
    <row r="51" spans="1:9" x14ac:dyDescent="0.25">
      <c r="A51" s="181" t="s">
        <v>42</v>
      </c>
      <c r="B51" s="183"/>
      <c r="C51" s="182"/>
      <c r="D51" s="182"/>
      <c r="E51" s="182"/>
      <c r="F51" s="182"/>
      <c r="G51" s="184"/>
      <c r="H51" s="182"/>
      <c r="I51" s="182"/>
    </row>
    <row r="52" spans="1:9" x14ac:dyDescent="0.25">
      <c r="H52" s="3" t="s">
        <v>116</v>
      </c>
    </row>
    <row r="53" spans="1:9" x14ac:dyDescent="0.25">
      <c r="A53" s="3" t="s">
        <v>52</v>
      </c>
    </row>
    <row r="54" spans="1:9" x14ac:dyDescent="0.25">
      <c r="A54" s="3" t="s">
        <v>53</v>
      </c>
    </row>
    <row r="55" spans="1:9" x14ac:dyDescent="0.25">
      <c r="A55" s="70" t="s">
        <v>43</v>
      </c>
    </row>
    <row r="56" spans="1:9" x14ac:dyDescent="0.25">
      <c r="G56" s="3" t="s">
        <v>117</v>
      </c>
    </row>
  </sheetData>
  <sheetProtection algorithmName="SHA-512" hashValue="nFX4PfYege0Xht2+9FG01sky/7Lhl8kCvwyXaK9l9rsLordfZaomZn9RWMCX1oUfAlsOeIUnqxYbYiJdp663GA==" saltValue="UikKrrr/wluCrJtZEo6yaA==" spinCount="100000" sheet="1" objects="1" scenarios="1"/>
  <hyperlinks>
    <hyperlink ref="G4" r:id="rId1" xr:uid="{5B6EB0D2-235F-4C17-B7C7-DB42A2BEF1D3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8CEB-14D9-40E3-A70F-C0D753E5F84E}">
  <sheetPr codeName="Sheet5"/>
  <dimension ref="A2:L55"/>
  <sheetViews>
    <sheetView topLeftCell="A10" workbookViewId="0">
      <selection activeCell="G39" sqref="G39"/>
    </sheetView>
  </sheetViews>
  <sheetFormatPr defaultRowHeight="15" x14ac:dyDescent="0.25"/>
  <cols>
    <col min="1" max="3" width="9.140625" style="3"/>
    <col min="4" max="4" width="10.7109375" style="3" customWidth="1"/>
    <col min="5" max="5" width="14" style="3" customWidth="1"/>
    <col min="6" max="6" width="11.140625" style="3" customWidth="1"/>
    <col min="7" max="7" width="13.42578125" style="3" customWidth="1"/>
    <col min="8" max="8" width="13.7109375" style="3" customWidth="1"/>
    <col min="9" max="259" width="9.140625" style="3"/>
    <col min="260" max="260" width="10.7109375" style="3" customWidth="1"/>
    <col min="261" max="261" width="14" style="3" customWidth="1"/>
    <col min="262" max="262" width="11.140625" style="3" customWidth="1"/>
    <col min="263" max="263" width="13.42578125" style="3" customWidth="1"/>
    <col min="264" max="264" width="13.7109375" style="3" customWidth="1"/>
    <col min="265" max="515" width="9.140625" style="3"/>
    <col min="516" max="516" width="10.7109375" style="3" customWidth="1"/>
    <col min="517" max="517" width="14" style="3" customWidth="1"/>
    <col min="518" max="518" width="11.140625" style="3" customWidth="1"/>
    <col min="519" max="519" width="13.42578125" style="3" customWidth="1"/>
    <col min="520" max="520" width="13.7109375" style="3" customWidth="1"/>
    <col min="521" max="771" width="9.140625" style="3"/>
    <col min="772" max="772" width="10.7109375" style="3" customWidth="1"/>
    <col min="773" max="773" width="14" style="3" customWidth="1"/>
    <col min="774" max="774" width="11.140625" style="3" customWidth="1"/>
    <col min="775" max="775" width="13.42578125" style="3" customWidth="1"/>
    <col min="776" max="776" width="13.7109375" style="3" customWidth="1"/>
    <col min="777" max="1027" width="9.140625" style="3"/>
    <col min="1028" max="1028" width="10.7109375" style="3" customWidth="1"/>
    <col min="1029" max="1029" width="14" style="3" customWidth="1"/>
    <col min="1030" max="1030" width="11.140625" style="3" customWidth="1"/>
    <col min="1031" max="1031" width="13.42578125" style="3" customWidth="1"/>
    <col min="1032" max="1032" width="13.7109375" style="3" customWidth="1"/>
    <col min="1033" max="1283" width="9.140625" style="3"/>
    <col min="1284" max="1284" width="10.7109375" style="3" customWidth="1"/>
    <col min="1285" max="1285" width="14" style="3" customWidth="1"/>
    <col min="1286" max="1286" width="11.140625" style="3" customWidth="1"/>
    <col min="1287" max="1287" width="13.42578125" style="3" customWidth="1"/>
    <col min="1288" max="1288" width="13.7109375" style="3" customWidth="1"/>
    <col min="1289" max="1539" width="9.140625" style="3"/>
    <col min="1540" max="1540" width="10.7109375" style="3" customWidth="1"/>
    <col min="1541" max="1541" width="14" style="3" customWidth="1"/>
    <col min="1542" max="1542" width="11.140625" style="3" customWidth="1"/>
    <col min="1543" max="1543" width="13.42578125" style="3" customWidth="1"/>
    <col min="1544" max="1544" width="13.7109375" style="3" customWidth="1"/>
    <col min="1545" max="1795" width="9.140625" style="3"/>
    <col min="1796" max="1796" width="10.7109375" style="3" customWidth="1"/>
    <col min="1797" max="1797" width="14" style="3" customWidth="1"/>
    <col min="1798" max="1798" width="11.140625" style="3" customWidth="1"/>
    <col min="1799" max="1799" width="13.42578125" style="3" customWidth="1"/>
    <col min="1800" max="1800" width="13.7109375" style="3" customWidth="1"/>
    <col min="1801" max="2051" width="9.140625" style="3"/>
    <col min="2052" max="2052" width="10.7109375" style="3" customWidth="1"/>
    <col min="2053" max="2053" width="14" style="3" customWidth="1"/>
    <col min="2054" max="2054" width="11.140625" style="3" customWidth="1"/>
    <col min="2055" max="2055" width="13.42578125" style="3" customWidth="1"/>
    <col min="2056" max="2056" width="13.7109375" style="3" customWidth="1"/>
    <col min="2057" max="2307" width="9.140625" style="3"/>
    <col min="2308" max="2308" width="10.7109375" style="3" customWidth="1"/>
    <col min="2309" max="2309" width="14" style="3" customWidth="1"/>
    <col min="2310" max="2310" width="11.140625" style="3" customWidth="1"/>
    <col min="2311" max="2311" width="13.42578125" style="3" customWidth="1"/>
    <col min="2312" max="2312" width="13.7109375" style="3" customWidth="1"/>
    <col min="2313" max="2563" width="9.140625" style="3"/>
    <col min="2564" max="2564" width="10.7109375" style="3" customWidth="1"/>
    <col min="2565" max="2565" width="14" style="3" customWidth="1"/>
    <col min="2566" max="2566" width="11.140625" style="3" customWidth="1"/>
    <col min="2567" max="2567" width="13.42578125" style="3" customWidth="1"/>
    <col min="2568" max="2568" width="13.7109375" style="3" customWidth="1"/>
    <col min="2569" max="2819" width="9.140625" style="3"/>
    <col min="2820" max="2820" width="10.7109375" style="3" customWidth="1"/>
    <col min="2821" max="2821" width="14" style="3" customWidth="1"/>
    <col min="2822" max="2822" width="11.140625" style="3" customWidth="1"/>
    <col min="2823" max="2823" width="13.42578125" style="3" customWidth="1"/>
    <col min="2824" max="2824" width="13.7109375" style="3" customWidth="1"/>
    <col min="2825" max="3075" width="9.140625" style="3"/>
    <col min="3076" max="3076" width="10.7109375" style="3" customWidth="1"/>
    <col min="3077" max="3077" width="14" style="3" customWidth="1"/>
    <col min="3078" max="3078" width="11.140625" style="3" customWidth="1"/>
    <col min="3079" max="3079" width="13.42578125" style="3" customWidth="1"/>
    <col min="3080" max="3080" width="13.7109375" style="3" customWidth="1"/>
    <col min="3081" max="3331" width="9.140625" style="3"/>
    <col min="3332" max="3332" width="10.7109375" style="3" customWidth="1"/>
    <col min="3333" max="3333" width="14" style="3" customWidth="1"/>
    <col min="3334" max="3334" width="11.140625" style="3" customWidth="1"/>
    <col min="3335" max="3335" width="13.42578125" style="3" customWidth="1"/>
    <col min="3336" max="3336" width="13.7109375" style="3" customWidth="1"/>
    <col min="3337" max="3587" width="9.140625" style="3"/>
    <col min="3588" max="3588" width="10.7109375" style="3" customWidth="1"/>
    <col min="3589" max="3589" width="14" style="3" customWidth="1"/>
    <col min="3590" max="3590" width="11.140625" style="3" customWidth="1"/>
    <col min="3591" max="3591" width="13.42578125" style="3" customWidth="1"/>
    <col min="3592" max="3592" width="13.7109375" style="3" customWidth="1"/>
    <col min="3593" max="3843" width="9.140625" style="3"/>
    <col min="3844" max="3844" width="10.7109375" style="3" customWidth="1"/>
    <col min="3845" max="3845" width="14" style="3" customWidth="1"/>
    <col min="3846" max="3846" width="11.140625" style="3" customWidth="1"/>
    <col min="3847" max="3847" width="13.42578125" style="3" customWidth="1"/>
    <col min="3848" max="3848" width="13.7109375" style="3" customWidth="1"/>
    <col min="3849" max="4099" width="9.140625" style="3"/>
    <col min="4100" max="4100" width="10.7109375" style="3" customWidth="1"/>
    <col min="4101" max="4101" width="14" style="3" customWidth="1"/>
    <col min="4102" max="4102" width="11.140625" style="3" customWidth="1"/>
    <col min="4103" max="4103" width="13.42578125" style="3" customWidth="1"/>
    <col min="4104" max="4104" width="13.7109375" style="3" customWidth="1"/>
    <col min="4105" max="4355" width="9.140625" style="3"/>
    <col min="4356" max="4356" width="10.7109375" style="3" customWidth="1"/>
    <col min="4357" max="4357" width="14" style="3" customWidth="1"/>
    <col min="4358" max="4358" width="11.140625" style="3" customWidth="1"/>
    <col min="4359" max="4359" width="13.42578125" style="3" customWidth="1"/>
    <col min="4360" max="4360" width="13.7109375" style="3" customWidth="1"/>
    <col min="4361" max="4611" width="9.140625" style="3"/>
    <col min="4612" max="4612" width="10.7109375" style="3" customWidth="1"/>
    <col min="4613" max="4613" width="14" style="3" customWidth="1"/>
    <col min="4614" max="4614" width="11.140625" style="3" customWidth="1"/>
    <col min="4615" max="4615" width="13.42578125" style="3" customWidth="1"/>
    <col min="4616" max="4616" width="13.7109375" style="3" customWidth="1"/>
    <col min="4617" max="4867" width="9.140625" style="3"/>
    <col min="4868" max="4868" width="10.7109375" style="3" customWidth="1"/>
    <col min="4869" max="4869" width="14" style="3" customWidth="1"/>
    <col min="4870" max="4870" width="11.140625" style="3" customWidth="1"/>
    <col min="4871" max="4871" width="13.42578125" style="3" customWidth="1"/>
    <col min="4872" max="4872" width="13.7109375" style="3" customWidth="1"/>
    <col min="4873" max="5123" width="9.140625" style="3"/>
    <col min="5124" max="5124" width="10.7109375" style="3" customWidth="1"/>
    <col min="5125" max="5125" width="14" style="3" customWidth="1"/>
    <col min="5126" max="5126" width="11.140625" style="3" customWidth="1"/>
    <col min="5127" max="5127" width="13.42578125" style="3" customWidth="1"/>
    <col min="5128" max="5128" width="13.7109375" style="3" customWidth="1"/>
    <col min="5129" max="5379" width="9.140625" style="3"/>
    <col min="5380" max="5380" width="10.7109375" style="3" customWidth="1"/>
    <col min="5381" max="5381" width="14" style="3" customWidth="1"/>
    <col min="5382" max="5382" width="11.140625" style="3" customWidth="1"/>
    <col min="5383" max="5383" width="13.42578125" style="3" customWidth="1"/>
    <col min="5384" max="5384" width="13.7109375" style="3" customWidth="1"/>
    <col min="5385" max="5635" width="9.140625" style="3"/>
    <col min="5636" max="5636" width="10.7109375" style="3" customWidth="1"/>
    <col min="5637" max="5637" width="14" style="3" customWidth="1"/>
    <col min="5638" max="5638" width="11.140625" style="3" customWidth="1"/>
    <col min="5639" max="5639" width="13.42578125" style="3" customWidth="1"/>
    <col min="5640" max="5640" width="13.7109375" style="3" customWidth="1"/>
    <col min="5641" max="5891" width="9.140625" style="3"/>
    <col min="5892" max="5892" width="10.7109375" style="3" customWidth="1"/>
    <col min="5893" max="5893" width="14" style="3" customWidth="1"/>
    <col min="5894" max="5894" width="11.140625" style="3" customWidth="1"/>
    <col min="5895" max="5895" width="13.42578125" style="3" customWidth="1"/>
    <col min="5896" max="5896" width="13.7109375" style="3" customWidth="1"/>
    <col min="5897" max="6147" width="9.140625" style="3"/>
    <col min="6148" max="6148" width="10.7109375" style="3" customWidth="1"/>
    <col min="6149" max="6149" width="14" style="3" customWidth="1"/>
    <col min="6150" max="6150" width="11.140625" style="3" customWidth="1"/>
    <col min="6151" max="6151" width="13.42578125" style="3" customWidth="1"/>
    <col min="6152" max="6152" width="13.7109375" style="3" customWidth="1"/>
    <col min="6153" max="6403" width="9.140625" style="3"/>
    <col min="6404" max="6404" width="10.7109375" style="3" customWidth="1"/>
    <col min="6405" max="6405" width="14" style="3" customWidth="1"/>
    <col min="6406" max="6406" width="11.140625" style="3" customWidth="1"/>
    <col min="6407" max="6407" width="13.42578125" style="3" customWidth="1"/>
    <col min="6408" max="6408" width="13.7109375" style="3" customWidth="1"/>
    <col min="6409" max="6659" width="9.140625" style="3"/>
    <col min="6660" max="6660" width="10.7109375" style="3" customWidth="1"/>
    <col min="6661" max="6661" width="14" style="3" customWidth="1"/>
    <col min="6662" max="6662" width="11.140625" style="3" customWidth="1"/>
    <col min="6663" max="6663" width="13.42578125" style="3" customWidth="1"/>
    <col min="6664" max="6664" width="13.7109375" style="3" customWidth="1"/>
    <col min="6665" max="6915" width="9.140625" style="3"/>
    <col min="6916" max="6916" width="10.7109375" style="3" customWidth="1"/>
    <col min="6917" max="6917" width="14" style="3" customWidth="1"/>
    <col min="6918" max="6918" width="11.140625" style="3" customWidth="1"/>
    <col min="6919" max="6919" width="13.42578125" style="3" customWidth="1"/>
    <col min="6920" max="6920" width="13.7109375" style="3" customWidth="1"/>
    <col min="6921" max="7171" width="9.140625" style="3"/>
    <col min="7172" max="7172" width="10.7109375" style="3" customWidth="1"/>
    <col min="7173" max="7173" width="14" style="3" customWidth="1"/>
    <col min="7174" max="7174" width="11.140625" style="3" customWidth="1"/>
    <col min="7175" max="7175" width="13.42578125" style="3" customWidth="1"/>
    <col min="7176" max="7176" width="13.7109375" style="3" customWidth="1"/>
    <col min="7177" max="7427" width="9.140625" style="3"/>
    <col min="7428" max="7428" width="10.7109375" style="3" customWidth="1"/>
    <col min="7429" max="7429" width="14" style="3" customWidth="1"/>
    <col min="7430" max="7430" width="11.140625" style="3" customWidth="1"/>
    <col min="7431" max="7431" width="13.42578125" style="3" customWidth="1"/>
    <col min="7432" max="7432" width="13.7109375" style="3" customWidth="1"/>
    <col min="7433" max="7683" width="9.140625" style="3"/>
    <col min="7684" max="7684" width="10.7109375" style="3" customWidth="1"/>
    <col min="7685" max="7685" width="14" style="3" customWidth="1"/>
    <col min="7686" max="7686" width="11.140625" style="3" customWidth="1"/>
    <col min="7687" max="7687" width="13.42578125" style="3" customWidth="1"/>
    <col min="7688" max="7688" width="13.7109375" style="3" customWidth="1"/>
    <col min="7689" max="7939" width="9.140625" style="3"/>
    <col min="7940" max="7940" width="10.7109375" style="3" customWidth="1"/>
    <col min="7941" max="7941" width="14" style="3" customWidth="1"/>
    <col min="7942" max="7942" width="11.140625" style="3" customWidth="1"/>
    <col min="7943" max="7943" width="13.42578125" style="3" customWidth="1"/>
    <col min="7944" max="7944" width="13.7109375" style="3" customWidth="1"/>
    <col min="7945" max="8195" width="9.140625" style="3"/>
    <col min="8196" max="8196" width="10.7109375" style="3" customWidth="1"/>
    <col min="8197" max="8197" width="14" style="3" customWidth="1"/>
    <col min="8198" max="8198" width="11.140625" style="3" customWidth="1"/>
    <col min="8199" max="8199" width="13.42578125" style="3" customWidth="1"/>
    <col min="8200" max="8200" width="13.7109375" style="3" customWidth="1"/>
    <col min="8201" max="8451" width="9.140625" style="3"/>
    <col min="8452" max="8452" width="10.7109375" style="3" customWidth="1"/>
    <col min="8453" max="8453" width="14" style="3" customWidth="1"/>
    <col min="8454" max="8454" width="11.140625" style="3" customWidth="1"/>
    <col min="8455" max="8455" width="13.42578125" style="3" customWidth="1"/>
    <col min="8456" max="8456" width="13.7109375" style="3" customWidth="1"/>
    <col min="8457" max="8707" width="9.140625" style="3"/>
    <col min="8708" max="8708" width="10.7109375" style="3" customWidth="1"/>
    <col min="8709" max="8709" width="14" style="3" customWidth="1"/>
    <col min="8710" max="8710" width="11.140625" style="3" customWidth="1"/>
    <col min="8711" max="8711" width="13.42578125" style="3" customWidth="1"/>
    <col min="8712" max="8712" width="13.7109375" style="3" customWidth="1"/>
    <col min="8713" max="8963" width="9.140625" style="3"/>
    <col min="8964" max="8964" width="10.7109375" style="3" customWidth="1"/>
    <col min="8965" max="8965" width="14" style="3" customWidth="1"/>
    <col min="8966" max="8966" width="11.140625" style="3" customWidth="1"/>
    <col min="8967" max="8967" width="13.42578125" style="3" customWidth="1"/>
    <col min="8968" max="8968" width="13.7109375" style="3" customWidth="1"/>
    <col min="8969" max="9219" width="9.140625" style="3"/>
    <col min="9220" max="9220" width="10.7109375" style="3" customWidth="1"/>
    <col min="9221" max="9221" width="14" style="3" customWidth="1"/>
    <col min="9222" max="9222" width="11.140625" style="3" customWidth="1"/>
    <col min="9223" max="9223" width="13.42578125" style="3" customWidth="1"/>
    <col min="9224" max="9224" width="13.7109375" style="3" customWidth="1"/>
    <col min="9225" max="9475" width="9.140625" style="3"/>
    <col min="9476" max="9476" width="10.7109375" style="3" customWidth="1"/>
    <col min="9477" max="9477" width="14" style="3" customWidth="1"/>
    <col min="9478" max="9478" width="11.140625" style="3" customWidth="1"/>
    <col min="9479" max="9479" width="13.42578125" style="3" customWidth="1"/>
    <col min="9480" max="9480" width="13.7109375" style="3" customWidth="1"/>
    <col min="9481" max="9731" width="9.140625" style="3"/>
    <col min="9732" max="9732" width="10.7109375" style="3" customWidth="1"/>
    <col min="9733" max="9733" width="14" style="3" customWidth="1"/>
    <col min="9734" max="9734" width="11.140625" style="3" customWidth="1"/>
    <col min="9735" max="9735" width="13.42578125" style="3" customWidth="1"/>
    <col min="9736" max="9736" width="13.7109375" style="3" customWidth="1"/>
    <col min="9737" max="9987" width="9.140625" style="3"/>
    <col min="9988" max="9988" width="10.7109375" style="3" customWidth="1"/>
    <col min="9989" max="9989" width="14" style="3" customWidth="1"/>
    <col min="9990" max="9990" width="11.140625" style="3" customWidth="1"/>
    <col min="9991" max="9991" width="13.42578125" style="3" customWidth="1"/>
    <col min="9992" max="9992" width="13.7109375" style="3" customWidth="1"/>
    <col min="9993" max="10243" width="9.140625" style="3"/>
    <col min="10244" max="10244" width="10.7109375" style="3" customWidth="1"/>
    <col min="10245" max="10245" width="14" style="3" customWidth="1"/>
    <col min="10246" max="10246" width="11.140625" style="3" customWidth="1"/>
    <col min="10247" max="10247" width="13.42578125" style="3" customWidth="1"/>
    <col min="10248" max="10248" width="13.7109375" style="3" customWidth="1"/>
    <col min="10249" max="10499" width="9.140625" style="3"/>
    <col min="10500" max="10500" width="10.7109375" style="3" customWidth="1"/>
    <col min="10501" max="10501" width="14" style="3" customWidth="1"/>
    <col min="10502" max="10502" width="11.140625" style="3" customWidth="1"/>
    <col min="10503" max="10503" width="13.42578125" style="3" customWidth="1"/>
    <col min="10504" max="10504" width="13.7109375" style="3" customWidth="1"/>
    <col min="10505" max="10755" width="9.140625" style="3"/>
    <col min="10756" max="10756" width="10.7109375" style="3" customWidth="1"/>
    <col min="10757" max="10757" width="14" style="3" customWidth="1"/>
    <col min="10758" max="10758" width="11.140625" style="3" customWidth="1"/>
    <col min="10759" max="10759" width="13.42578125" style="3" customWidth="1"/>
    <col min="10760" max="10760" width="13.7109375" style="3" customWidth="1"/>
    <col min="10761" max="11011" width="9.140625" style="3"/>
    <col min="11012" max="11012" width="10.7109375" style="3" customWidth="1"/>
    <col min="11013" max="11013" width="14" style="3" customWidth="1"/>
    <col min="11014" max="11014" width="11.140625" style="3" customWidth="1"/>
    <col min="11015" max="11015" width="13.42578125" style="3" customWidth="1"/>
    <col min="11016" max="11016" width="13.7109375" style="3" customWidth="1"/>
    <col min="11017" max="11267" width="9.140625" style="3"/>
    <col min="11268" max="11268" width="10.7109375" style="3" customWidth="1"/>
    <col min="11269" max="11269" width="14" style="3" customWidth="1"/>
    <col min="11270" max="11270" width="11.140625" style="3" customWidth="1"/>
    <col min="11271" max="11271" width="13.42578125" style="3" customWidth="1"/>
    <col min="11272" max="11272" width="13.7109375" style="3" customWidth="1"/>
    <col min="11273" max="11523" width="9.140625" style="3"/>
    <col min="11524" max="11524" width="10.7109375" style="3" customWidth="1"/>
    <col min="11525" max="11525" width="14" style="3" customWidth="1"/>
    <col min="11526" max="11526" width="11.140625" style="3" customWidth="1"/>
    <col min="11527" max="11527" width="13.42578125" style="3" customWidth="1"/>
    <col min="11528" max="11528" width="13.7109375" style="3" customWidth="1"/>
    <col min="11529" max="11779" width="9.140625" style="3"/>
    <col min="11780" max="11780" width="10.7109375" style="3" customWidth="1"/>
    <col min="11781" max="11781" width="14" style="3" customWidth="1"/>
    <col min="11782" max="11782" width="11.140625" style="3" customWidth="1"/>
    <col min="11783" max="11783" width="13.42578125" style="3" customWidth="1"/>
    <col min="11784" max="11784" width="13.7109375" style="3" customWidth="1"/>
    <col min="11785" max="12035" width="9.140625" style="3"/>
    <col min="12036" max="12036" width="10.7109375" style="3" customWidth="1"/>
    <col min="12037" max="12037" width="14" style="3" customWidth="1"/>
    <col min="12038" max="12038" width="11.140625" style="3" customWidth="1"/>
    <col min="12039" max="12039" width="13.42578125" style="3" customWidth="1"/>
    <col min="12040" max="12040" width="13.7109375" style="3" customWidth="1"/>
    <col min="12041" max="12291" width="9.140625" style="3"/>
    <col min="12292" max="12292" width="10.7109375" style="3" customWidth="1"/>
    <col min="12293" max="12293" width="14" style="3" customWidth="1"/>
    <col min="12294" max="12294" width="11.140625" style="3" customWidth="1"/>
    <col min="12295" max="12295" width="13.42578125" style="3" customWidth="1"/>
    <col min="12296" max="12296" width="13.7109375" style="3" customWidth="1"/>
    <col min="12297" max="12547" width="9.140625" style="3"/>
    <col min="12548" max="12548" width="10.7109375" style="3" customWidth="1"/>
    <col min="12549" max="12549" width="14" style="3" customWidth="1"/>
    <col min="12550" max="12550" width="11.140625" style="3" customWidth="1"/>
    <col min="12551" max="12551" width="13.42578125" style="3" customWidth="1"/>
    <col min="12552" max="12552" width="13.7109375" style="3" customWidth="1"/>
    <col min="12553" max="12803" width="9.140625" style="3"/>
    <col min="12804" max="12804" width="10.7109375" style="3" customWidth="1"/>
    <col min="12805" max="12805" width="14" style="3" customWidth="1"/>
    <col min="12806" max="12806" width="11.140625" style="3" customWidth="1"/>
    <col min="12807" max="12807" width="13.42578125" style="3" customWidth="1"/>
    <col min="12808" max="12808" width="13.7109375" style="3" customWidth="1"/>
    <col min="12809" max="13059" width="9.140625" style="3"/>
    <col min="13060" max="13060" width="10.7109375" style="3" customWidth="1"/>
    <col min="13061" max="13061" width="14" style="3" customWidth="1"/>
    <col min="13062" max="13062" width="11.140625" style="3" customWidth="1"/>
    <col min="13063" max="13063" width="13.42578125" style="3" customWidth="1"/>
    <col min="13064" max="13064" width="13.7109375" style="3" customWidth="1"/>
    <col min="13065" max="13315" width="9.140625" style="3"/>
    <col min="13316" max="13316" width="10.7109375" style="3" customWidth="1"/>
    <col min="13317" max="13317" width="14" style="3" customWidth="1"/>
    <col min="13318" max="13318" width="11.140625" style="3" customWidth="1"/>
    <col min="13319" max="13319" width="13.42578125" style="3" customWidth="1"/>
    <col min="13320" max="13320" width="13.7109375" style="3" customWidth="1"/>
    <col min="13321" max="13571" width="9.140625" style="3"/>
    <col min="13572" max="13572" width="10.7109375" style="3" customWidth="1"/>
    <col min="13573" max="13573" width="14" style="3" customWidth="1"/>
    <col min="13574" max="13574" width="11.140625" style="3" customWidth="1"/>
    <col min="13575" max="13575" width="13.42578125" style="3" customWidth="1"/>
    <col min="13576" max="13576" width="13.7109375" style="3" customWidth="1"/>
    <col min="13577" max="13827" width="9.140625" style="3"/>
    <col min="13828" max="13828" width="10.7109375" style="3" customWidth="1"/>
    <col min="13829" max="13829" width="14" style="3" customWidth="1"/>
    <col min="13830" max="13830" width="11.140625" style="3" customWidth="1"/>
    <col min="13831" max="13831" width="13.42578125" style="3" customWidth="1"/>
    <col min="13832" max="13832" width="13.7109375" style="3" customWidth="1"/>
    <col min="13833" max="14083" width="9.140625" style="3"/>
    <col min="14084" max="14084" width="10.7109375" style="3" customWidth="1"/>
    <col min="14085" max="14085" width="14" style="3" customWidth="1"/>
    <col min="14086" max="14086" width="11.140625" style="3" customWidth="1"/>
    <col min="14087" max="14087" width="13.42578125" style="3" customWidth="1"/>
    <col min="14088" max="14088" width="13.7109375" style="3" customWidth="1"/>
    <col min="14089" max="14339" width="9.140625" style="3"/>
    <col min="14340" max="14340" width="10.7109375" style="3" customWidth="1"/>
    <col min="14341" max="14341" width="14" style="3" customWidth="1"/>
    <col min="14342" max="14342" width="11.140625" style="3" customWidth="1"/>
    <col min="14343" max="14343" width="13.42578125" style="3" customWidth="1"/>
    <col min="14344" max="14344" width="13.7109375" style="3" customWidth="1"/>
    <col min="14345" max="14595" width="9.140625" style="3"/>
    <col min="14596" max="14596" width="10.7109375" style="3" customWidth="1"/>
    <col min="14597" max="14597" width="14" style="3" customWidth="1"/>
    <col min="14598" max="14598" width="11.140625" style="3" customWidth="1"/>
    <col min="14599" max="14599" width="13.42578125" style="3" customWidth="1"/>
    <col min="14600" max="14600" width="13.7109375" style="3" customWidth="1"/>
    <col min="14601" max="14851" width="9.140625" style="3"/>
    <col min="14852" max="14852" width="10.7109375" style="3" customWidth="1"/>
    <col min="14853" max="14853" width="14" style="3" customWidth="1"/>
    <col min="14854" max="14854" width="11.140625" style="3" customWidth="1"/>
    <col min="14855" max="14855" width="13.42578125" style="3" customWidth="1"/>
    <col min="14856" max="14856" width="13.7109375" style="3" customWidth="1"/>
    <col min="14857" max="15107" width="9.140625" style="3"/>
    <col min="15108" max="15108" width="10.7109375" style="3" customWidth="1"/>
    <col min="15109" max="15109" width="14" style="3" customWidth="1"/>
    <col min="15110" max="15110" width="11.140625" style="3" customWidth="1"/>
    <col min="15111" max="15111" width="13.42578125" style="3" customWidth="1"/>
    <col min="15112" max="15112" width="13.7109375" style="3" customWidth="1"/>
    <col min="15113" max="15363" width="9.140625" style="3"/>
    <col min="15364" max="15364" width="10.7109375" style="3" customWidth="1"/>
    <col min="15365" max="15365" width="14" style="3" customWidth="1"/>
    <col min="15366" max="15366" width="11.140625" style="3" customWidth="1"/>
    <col min="15367" max="15367" width="13.42578125" style="3" customWidth="1"/>
    <col min="15368" max="15368" width="13.7109375" style="3" customWidth="1"/>
    <col min="15369" max="15619" width="9.140625" style="3"/>
    <col min="15620" max="15620" width="10.7109375" style="3" customWidth="1"/>
    <col min="15621" max="15621" width="14" style="3" customWidth="1"/>
    <col min="15622" max="15622" width="11.140625" style="3" customWidth="1"/>
    <col min="15623" max="15623" width="13.42578125" style="3" customWidth="1"/>
    <col min="15624" max="15624" width="13.7109375" style="3" customWidth="1"/>
    <col min="15625" max="15875" width="9.140625" style="3"/>
    <col min="15876" max="15876" width="10.7109375" style="3" customWidth="1"/>
    <col min="15877" max="15877" width="14" style="3" customWidth="1"/>
    <col min="15878" max="15878" width="11.140625" style="3" customWidth="1"/>
    <col min="15879" max="15879" width="13.42578125" style="3" customWidth="1"/>
    <col min="15880" max="15880" width="13.7109375" style="3" customWidth="1"/>
    <col min="15881" max="16131" width="9.140625" style="3"/>
    <col min="16132" max="16132" width="10.7109375" style="3" customWidth="1"/>
    <col min="16133" max="16133" width="14" style="3" customWidth="1"/>
    <col min="16134" max="16134" width="11.140625" style="3" customWidth="1"/>
    <col min="16135" max="16135" width="13.42578125" style="3" customWidth="1"/>
    <col min="16136" max="16136" width="13.7109375" style="3" customWidth="1"/>
    <col min="16137" max="16384" width="9.140625" style="3"/>
  </cols>
  <sheetData>
    <row r="2" spans="1:10" x14ac:dyDescent="0.25">
      <c r="B2" s="65" t="s">
        <v>47</v>
      </c>
    </row>
    <row r="3" spans="1:10" x14ac:dyDescent="0.25">
      <c r="B3" s="203" t="s">
        <v>48</v>
      </c>
      <c r="C3" s="203"/>
      <c r="D3" s="203"/>
      <c r="E3" s="203"/>
      <c r="F3" s="203"/>
      <c r="G3" s="203"/>
    </row>
    <row r="4" spans="1:10" x14ac:dyDescent="0.25">
      <c r="B4" s="203" t="s">
        <v>49</v>
      </c>
      <c r="C4" s="203"/>
      <c r="D4" s="203"/>
      <c r="E4" s="203"/>
      <c r="F4" s="203"/>
      <c r="G4" s="203"/>
    </row>
    <row r="5" spans="1:10" x14ac:dyDescent="0.25">
      <c r="A5" s="3" t="s">
        <v>91</v>
      </c>
      <c r="C5" s="4"/>
    </row>
    <row r="6" spans="1:10" x14ac:dyDescent="0.25">
      <c r="A6" s="1" t="s">
        <v>0</v>
      </c>
      <c r="B6" s="2"/>
      <c r="C6" s="2"/>
      <c r="D6" s="2"/>
      <c r="E6" s="2"/>
      <c r="F6" s="1" t="s">
        <v>1</v>
      </c>
      <c r="G6" s="1" t="s">
        <v>2</v>
      </c>
      <c r="H6" s="1"/>
      <c r="I6" s="2"/>
      <c r="J6" s="2"/>
    </row>
    <row r="7" spans="1:10" x14ac:dyDescent="0.25">
      <c r="A7" s="1" t="s">
        <v>3</v>
      </c>
      <c r="B7" s="2"/>
      <c r="C7" s="2"/>
      <c r="D7" s="2"/>
      <c r="E7" s="2"/>
      <c r="F7" s="1" t="s">
        <v>4</v>
      </c>
      <c r="G7" s="1" t="s">
        <v>5</v>
      </c>
      <c r="H7" s="1"/>
      <c r="I7" s="2"/>
      <c r="J7" s="2"/>
    </row>
    <row r="8" spans="1:10" x14ac:dyDescent="0.25">
      <c r="A8" s="1" t="s">
        <v>6</v>
      </c>
      <c r="B8" s="2"/>
      <c r="C8" s="2"/>
      <c r="D8" s="2"/>
      <c r="E8" s="2"/>
      <c r="F8" s="1" t="s">
        <v>7</v>
      </c>
      <c r="G8" s="5" t="s">
        <v>8</v>
      </c>
      <c r="H8" s="2"/>
      <c r="I8" s="2"/>
      <c r="J8" s="2"/>
    </row>
    <row r="9" spans="1:10" x14ac:dyDescent="0.25">
      <c r="A9" s="6" t="s">
        <v>10</v>
      </c>
      <c r="B9" s="6"/>
      <c r="C9" s="6"/>
      <c r="D9" s="6"/>
      <c r="E9" s="6"/>
    </row>
    <row r="10" spans="1:10" x14ac:dyDescent="0.25">
      <c r="A10" s="6" t="s">
        <v>11</v>
      </c>
      <c r="B10" s="6"/>
      <c r="C10" s="6"/>
      <c r="D10" s="6"/>
      <c r="E10" s="6"/>
    </row>
    <row r="11" spans="1:10" x14ac:dyDescent="0.25">
      <c r="A11" s="4"/>
      <c r="F11" s="7" t="s">
        <v>124</v>
      </c>
    </row>
    <row r="12" spans="1:10" x14ac:dyDescent="0.25">
      <c r="A12" s="8" t="s">
        <v>12</v>
      </c>
      <c r="B12" s="9"/>
      <c r="C12" s="9"/>
      <c r="D12" s="9"/>
      <c r="E12" s="9"/>
      <c r="F12" s="9"/>
      <c r="G12" s="9"/>
      <c r="H12" s="9"/>
      <c r="I12" s="9"/>
    </row>
    <row r="13" spans="1:10" x14ac:dyDescent="0.25">
      <c r="A13" s="8" t="s">
        <v>13</v>
      </c>
      <c r="B13" s="9"/>
      <c r="C13" s="9"/>
      <c r="D13" s="9"/>
      <c r="E13" s="9"/>
      <c r="F13" s="9"/>
      <c r="G13" s="9"/>
      <c r="H13" s="9"/>
      <c r="I13" s="9"/>
    </row>
    <row r="14" spans="1:10" x14ac:dyDescent="0.25">
      <c r="G14" s="10" t="s">
        <v>14</v>
      </c>
      <c r="H14" s="10" t="s">
        <v>14</v>
      </c>
    </row>
    <row r="15" spans="1:10" x14ac:dyDescent="0.25">
      <c r="A15" s="3" t="s">
        <v>15</v>
      </c>
      <c r="D15" s="11"/>
      <c r="E15" s="12" t="s">
        <v>16</v>
      </c>
      <c r="F15" s="12" t="s">
        <v>17</v>
      </c>
      <c r="G15" s="12" t="s">
        <v>18</v>
      </c>
      <c r="H15" s="12" t="s">
        <v>19</v>
      </c>
      <c r="I15" s="13" t="s">
        <v>20</v>
      </c>
    </row>
    <row r="16" spans="1:10" x14ac:dyDescent="0.25">
      <c r="A16" s="14" t="s">
        <v>21</v>
      </c>
      <c r="B16" s="14"/>
      <c r="C16" s="14"/>
      <c r="D16" s="15"/>
      <c r="E16" s="16" t="s">
        <v>22</v>
      </c>
      <c r="F16" s="16" t="s">
        <v>23</v>
      </c>
      <c r="G16" s="16" t="s">
        <v>24</v>
      </c>
      <c r="H16" s="16" t="s">
        <v>23</v>
      </c>
      <c r="I16" s="17" t="s">
        <v>25</v>
      </c>
    </row>
    <row r="17" spans="1:9" ht="15" customHeight="1" x14ac:dyDescent="0.25">
      <c r="A17" s="18"/>
      <c r="B17" s="18"/>
      <c r="C17" s="18"/>
      <c r="D17" s="19"/>
      <c r="E17" s="20"/>
      <c r="F17" s="21"/>
      <c r="G17" s="21"/>
      <c r="H17" s="21"/>
      <c r="I17" s="22">
        <f t="shared" ref="I17:I32" si="0">F17+(G17*1.5)+(H17*2)</f>
        <v>0</v>
      </c>
    </row>
    <row r="18" spans="1:9" ht="15" customHeight="1" x14ac:dyDescent="0.25">
      <c r="A18" s="23"/>
      <c r="B18" s="18"/>
      <c r="C18" s="23"/>
      <c r="D18" s="19"/>
      <c r="E18" s="24"/>
      <c r="F18" s="25"/>
      <c r="G18" s="25"/>
      <c r="H18" s="25"/>
      <c r="I18" s="71">
        <f t="shared" si="0"/>
        <v>0</v>
      </c>
    </row>
    <row r="19" spans="1:9" ht="15" customHeight="1" x14ac:dyDescent="0.25">
      <c r="A19" s="23"/>
      <c r="B19" s="18"/>
      <c r="C19" s="23"/>
      <c r="D19" s="19"/>
      <c r="E19" s="24"/>
      <c r="F19" s="25"/>
      <c r="G19" s="25"/>
      <c r="H19" s="25"/>
      <c r="I19" s="26">
        <f t="shared" si="0"/>
        <v>0</v>
      </c>
    </row>
    <row r="20" spans="1:9" ht="15" customHeight="1" x14ac:dyDescent="0.25">
      <c r="A20" s="23"/>
      <c r="B20" s="18"/>
      <c r="C20" s="18"/>
      <c r="D20" s="19"/>
      <c r="E20" s="24"/>
      <c r="F20" s="25"/>
      <c r="G20" s="25"/>
      <c r="H20" s="25"/>
      <c r="I20" s="26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26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26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26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26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26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26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26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26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26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26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26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26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>
        <f>SUM(F17:F32)</f>
        <v>0</v>
      </c>
      <c r="G33" s="25">
        <f>SUM(G17:G32)</f>
        <v>0</v>
      </c>
      <c r="H33" s="25">
        <f>SUM(H17:H32)</f>
        <v>0</v>
      </c>
      <c r="I33" s="26">
        <f>SUM(I17:I32)</f>
        <v>0</v>
      </c>
    </row>
    <row r="34" spans="1:12" ht="15" customHeight="1" x14ac:dyDescent="0.25">
      <c r="A34" s="6" t="s">
        <v>26</v>
      </c>
      <c r="B34" s="6"/>
      <c r="C34" s="6"/>
      <c r="D34" s="6"/>
      <c r="E34" s="6"/>
      <c r="F34" s="26"/>
      <c r="G34" s="30">
        <f>F33</f>
        <v>0</v>
      </c>
    </row>
    <row r="35" spans="1:12" ht="15" customHeight="1" x14ac:dyDescent="0.25">
      <c r="A35" s="6" t="s">
        <v>27</v>
      </c>
      <c r="B35" s="6"/>
      <c r="C35" s="6"/>
      <c r="D35" s="6"/>
      <c r="E35" s="6"/>
      <c r="F35" s="26">
        <f>SUM(G17:G32)</f>
        <v>0</v>
      </c>
      <c r="G35" s="30">
        <f>F35*1.5</f>
        <v>0</v>
      </c>
    </row>
    <row r="36" spans="1:12" ht="15" customHeight="1" x14ac:dyDescent="0.25">
      <c r="A36" s="6" t="s">
        <v>28</v>
      </c>
      <c r="B36" s="6"/>
      <c r="C36" s="6"/>
      <c r="D36" s="6"/>
      <c r="E36" s="6"/>
      <c r="F36" s="26">
        <f>SUM(H17:H32)</f>
        <v>0</v>
      </c>
      <c r="G36" s="30">
        <f>F36*2</f>
        <v>0</v>
      </c>
    </row>
    <row r="37" spans="1:12" ht="15" customHeight="1" thickBot="1" x14ac:dyDescent="0.3">
      <c r="A37" s="6" t="s">
        <v>29</v>
      </c>
      <c r="B37" s="6"/>
      <c r="C37" s="6"/>
      <c r="D37" s="6"/>
      <c r="E37" s="6"/>
      <c r="F37" s="26"/>
      <c r="G37" s="30">
        <f>SUM(G34:G36)</f>
        <v>0</v>
      </c>
    </row>
    <row r="38" spans="1:12" ht="15" customHeight="1" x14ac:dyDescent="0.25">
      <c r="A38" s="72" t="s">
        <v>128</v>
      </c>
      <c r="B38" s="73"/>
      <c r="C38" s="73"/>
      <c r="D38" s="73"/>
      <c r="E38" s="74"/>
      <c r="F38" s="18"/>
      <c r="G38" s="35">
        <f>G37*68.49*0.045</f>
        <v>0</v>
      </c>
      <c r="H38" s="75" t="s">
        <v>50</v>
      </c>
      <c r="I38" s="76"/>
    </row>
    <row r="39" spans="1:12" ht="15" customHeight="1" thickBot="1" x14ac:dyDescent="0.3">
      <c r="A39" s="42" t="s">
        <v>32</v>
      </c>
      <c r="B39" s="42"/>
      <c r="C39" s="42"/>
      <c r="D39" s="42"/>
      <c r="E39" s="77"/>
      <c r="F39" s="18"/>
      <c r="G39" s="35">
        <f>G37*0.05</f>
        <v>0</v>
      </c>
      <c r="H39" s="76"/>
      <c r="I39" s="189">
        <f>SUM(G38:G39)</f>
        <v>0</v>
      </c>
    </row>
    <row r="40" spans="1:12" ht="15" customHeight="1" thickTop="1" x14ac:dyDescent="0.25">
      <c r="A40" s="47" t="s">
        <v>92</v>
      </c>
      <c r="B40" s="48"/>
      <c r="C40" s="48"/>
      <c r="D40" s="48"/>
      <c r="E40" s="49"/>
      <c r="F40" s="18"/>
      <c r="G40" s="35">
        <f>G37*24.22</f>
        <v>0</v>
      </c>
      <c r="H40" s="78" t="s">
        <v>33</v>
      </c>
      <c r="I40" s="79"/>
      <c r="L40" s="6"/>
    </row>
    <row r="41" spans="1:12" ht="15" customHeight="1" x14ac:dyDescent="0.25">
      <c r="A41" s="52" t="s">
        <v>34</v>
      </c>
      <c r="B41" s="53"/>
      <c r="C41" s="53"/>
      <c r="D41" s="53"/>
      <c r="E41" s="55"/>
      <c r="F41" s="18"/>
      <c r="G41" s="35">
        <f>G37*7.25</f>
        <v>0</v>
      </c>
      <c r="H41" s="78" t="s">
        <v>35</v>
      </c>
      <c r="I41" s="80" t="s">
        <v>36</v>
      </c>
    </row>
    <row r="42" spans="1:12" ht="15" customHeight="1" thickBot="1" x14ac:dyDescent="0.3">
      <c r="A42" s="57" t="s">
        <v>118</v>
      </c>
      <c r="B42" s="58"/>
      <c r="C42" s="58"/>
      <c r="D42" s="58"/>
      <c r="E42" s="59"/>
      <c r="F42" s="18"/>
      <c r="G42" s="35">
        <f>G37*1.7</f>
        <v>0</v>
      </c>
      <c r="H42" s="188" t="s">
        <v>37</v>
      </c>
      <c r="I42" s="187">
        <f>SUM(G40:G42)</f>
        <v>0</v>
      </c>
    </row>
    <row r="43" spans="1:12" ht="15" customHeight="1" thickTop="1" thickBot="1" x14ac:dyDescent="0.3">
      <c r="A43" s="6" t="s">
        <v>38</v>
      </c>
      <c r="B43" s="6"/>
      <c r="C43" s="6"/>
      <c r="D43" s="6"/>
      <c r="E43" s="6"/>
      <c r="F43" s="81"/>
      <c r="G43" s="82">
        <f>I39+I42</f>
        <v>0</v>
      </c>
      <c r="K43" s="64"/>
    </row>
    <row r="44" spans="1:12" ht="15" customHeight="1" x14ac:dyDescent="0.25">
      <c r="A44" s="6"/>
      <c r="B44" s="6"/>
      <c r="C44" s="6"/>
      <c r="D44" s="6"/>
      <c r="E44" s="6"/>
    </row>
    <row r="45" spans="1:12" ht="15.75" thickBot="1" x14ac:dyDescent="0.3">
      <c r="A45" s="65" t="s">
        <v>39</v>
      </c>
      <c r="B45" s="65"/>
      <c r="C45" s="65"/>
      <c r="E45" s="83"/>
      <c r="F45" s="84"/>
      <c r="G45" s="67" t="s">
        <v>51</v>
      </c>
      <c r="H45" s="83"/>
      <c r="I45" s="84"/>
      <c r="K45" s="64"/>
    </row>
    <row r="47" spans="1:12" x14ac:dyDescent="0.25">
      <c r="A47" s="2" t="s">
        <v>40</v>
      </c>
      <c r="C47" s="14"/>
      <c r="D47" s="14"/>
      <c r="E47" s="14"/>
      <c r="F47" s="14"/>
      <c r="G47" s="14"/>
      <c r="H47" s="14"/>
      <c r="I47" s="14"/>
    </row>
    <row r="49" spans="1:9" x14ac:dyDescent="0.25">
      <c r="A49" s="2" t="s">
        <v>41</v>
      </c>
      <c r="C49" s="14"/>
      <c r="D49" s="14"/>
      <c r="E49" s="14"/>
      <c r="F49" s="14"/>
      <c r="G49" s="85"/>
      <c r="H49" s="14"/>
      <c r="I49" s="14"/>
    </row>
    <row r="50" spans="1:9" x14ac:dyDescent="0.25">
      <c r="A50" s="2"/>
      <c r="G50" s="2"/>
    </row>
    <row r="51" spans="1:9" x14ac:dyDescent="0.25">
      <c r="A51" s="181" t="s">
        <v>42</v>
      </c>
      <c r="B51" s="183"/>
      <c r="C51" s="182"/>
      <c r="D51" s="182"/>
      <c r="E51" s="182"/>
      <c r="F51" s="182"/>
      <c r="G51" s="184"/>
      <c r="H51" s="182"/>
      <c r="I51" s="182"/>
    </row>
    <row r="52" spans="1:9" x14ac:dyDescent="0.25">
      <c r="H52" s="3" t="s">
        <v>116</v>
      </c>
    </row>
    <row r="53" spans="1:9" x14ac:dyDescent="0.25">
      <c r="A53" s="3" t="s">
        <v>52</v>
      </c>
    </row>
    <row r="54" spans="1:9" x14ac:dyDescent="0.25">
      <c r="A54" s="3" t="s">
        <v>53</v>
      </c>
    </row>
    <row r="55" spans="1:9" x14ac:dyDescent="0.25">
      <c r="A55" s="70" t="s">
        <v>43</v>
      </c>
    </row>
  </sheetData>
  <sheetProtection algorithmName="SHA-512" hashValue="OYi3PqTDqssGjNfkPRGWxcvWaHq5F6B0LCeJOtK9J6VqVMy+t9tTrOPCE1KIepUjybGeYfGCsLTGyzUelkY9ZA==" saltValue="r3RVFLTdc46KAKuuCaCQFw==" spinCount="100000" sheet="1" objects="1" scenarios="1"/>
  <mergeCells count="2">
    <mergeCell ref="B3:G3"/>
    <mergeCell ref="B4:G4"/>
  </mergeCells>
  <hyperlinks>
    <hyperlink ref="G8" r:id="rId1" xr:uid="{97F0E5A0-AEDB-489B-A1D4-C4E0046ACBC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8F22-0AB5-4BFE-8BB9-86CD3E5E0D5D}">
  <sheetPr codeName="Sheet6">
    <pageSetUpPr fitToPage="1"/>
  </sheetPr>
  <dimension ref="A2:K62"/>
  <sheetViews>
    <sheetView topLeftCell="A22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11" max="11" width="9.5703125" bestFit="1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267" max="267" width="9.5703125" bestFit="1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523" max="523" width="9.5703125" bestFit="1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779" max="779" width="9.5703125" bestFit="1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035" max="1035" width="9.5703125" bestFit="1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291" max="1291" width="9.5703125" bestFit="1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547" max="1547" width="9.5703125" bestFit="1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1803" max="1803" width="9.5703125" bestFit="1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059" max="2059" width="9.5703125" bestFit="1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315" max="2315" width="9.5703125" bestFit="1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571" max="2571" width="9.5703125" bestFit="1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2827" max="2827" width="9.5703125" bestFit="1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083" max="3083" width="9.5703125" bestFit="1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339" max="3339" width="9.5703125" bestFit="1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595" max="3595" width="9.5703125" bestFit="1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3851" max="3851" width="9.5703125" bestFit="1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107" max="4107" width="9.5703125" bestFit="1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363" max="4363" width="9.5703125" bestFit="1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619" max="4619" width="9.5703125" bestFit="1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4875" max="4875" width="9.5703125" bestFit="1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131" max="5131" width="9.5703125" bestFit="1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387" max="5387" width="9.5703125" bestFit="1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643" max="5643" width="9.5703125" bestFit="1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5899" max="5899" width="9.5703125" bestFit="1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155" max="6155" width="9.5703125" bestFit="1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411" max="6411" width="9.5703125" bestFit="1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667" max="6667" width="9.5703125" bestFit="1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6923" max="6923" width="9.5703125" bestFit="1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179" max="7179" width="9.5703125" bestFit="1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435" max="7435" width="9.5703125" bestFit="1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691" max="7691" width="9.5703125" bestFit="1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7947" max="7947" width="9.5703125" bestFit="1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203" max="8203" width="9.5703125" bestFit="1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459" max="8459" width="9.5703125" bestFit="1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715" max="8715" width="9.5703125" bestFit="1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8971" max="8971" width="9.5703125" bestFit="1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227" max="9227" width="9.5703125" bestFit="1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483" max="9483" width="9.5703125" bestFit="1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739" max="9739" width="9.5703125" bestFit="1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9995" max="9995" width="9.5703125" bestFit="1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251" max="10251" width="9.5703125" bestFit="1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507" max="10507" width="9.5703125" bestFit="1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0763" max="10763" width="9.5703125" bestFit="1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019" max="11019" width="9.5703125" bestFit="1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275" max="11275" width="9.5703125" bestFit="1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531" max="11531" width="9.5703125" bestFit="1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1787" max="11787" width="9.5703125" bestFit="1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043" max="12043" width="9.5703125" bestFit="1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299" max="12299" width="9.5703125" bestFit="1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555" max="12555" width="9.5703125" bestFit="1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2811" max="12811" width="9.5703125" bestFit="1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067" max="13067" width="9.5703125" bestFit="1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323" max="13323" width="9.5703125" bestFit="1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579" max="13579" width="9.5703125" bestFit="1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3835" max="13835" width="9.5703125" bestFit="1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091" max="14091" width="9.5703125" bestFit="1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347" max="14347" width="9.5703125" bestFit="1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603" max="14603" width="9.5703125" bestFit="1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4859" max="14859" width="9.5703125" bestFit="1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115" max="15115" width="9.5703125" bestFit="1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371" max="15371" width="9.5703125" bestFit="1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627" max="15627" width="9.5703125" bestFit="1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5883" max="15883" width="9.5703125" bestFit="1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  <col min="16139" max="16139" width="9.5703125" bestFit="1" customWidth="1"/>
  </cols>
  <sheetData>
    <row r="2" spans="1:11" x14ac:dyDescent="0.25">
      <c r="C2" s="86"/>
      <c r="D2" s="86" t="s">
        <v>54</v>
      </c>
      <c r="G2" s="86" t="s">
        <v>55</v>
      </c>
    </row>
    <row r="3" spans="1:11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1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1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1" x14ac:dyDescent="0.25">
      <c r="A6" s="90" t="s">
        <v>10</v>
      </c>
      <c r="B6" s="90"/>
      <c r="C6" s="90"/>
      <c r="D6" s="90"/>
      <c r="E6" s="90"/>
    </row>
    <row r="7" spans="1:11" x14ac:dyDescent="0.25">
      <c r="A7" s="90" t="s">
        <v>11</v>
      </c>
      <c r="B7" s="90"/>
      <c r="C7" s="90"/>
      <c r="D7" s="90"/>
      <c r="E7" s="90"/>
      <c r="F7" s="91"/>
    </row>
    <row r="8" spans="1:11" x14ac:dyDescent="0.25">
      <c r="A8" s="86"/>
      <c r="F8" s="7" t="s">
        <v>124</v>
      </c>
    </row>
    <row r="9" spans="1:11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1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1" x14ac:dyDescent="0.25">
      <c r="G11" s="94" t="s">
        <v>14</v>
      </c>
      <c r="H11" s="94" t="s">
        <v>14</v>
      </c>
    </row>
    <row r="12" spans="1:11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  <c r="K12" s="86"/>
    </row>
    <row r="13" spans="1:11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1" ht="15" customHeight="1" x14ac:dyDescent="0.25">
      <c r="A14" s="18"/>
      <c r="B14" s="18"/>
      <c r="C14" s="18"/>
      <c r="D14" s="19"/>
      <c r="E14" s="20"/>
      <c r="F14" s="102"/>
      <c r="G14" s="102"/>
      <c r="H14" s="102"/>
      <c r="I14" s="103">
        <f>F14+(G14*1.5)+(H14*2)</f>
        <v>0</v>
      </c>
    </row>
    <row r="15" spans="1:11" ht="15" customHeight="1" x14ac:dyDescent="0.25">
      <c r="A15" s="18"/>
      <c r="B15" s="18"/>
      <c r="C15" s="18"/>
      <c r="D15" s="19"/>
      <c r="E15" s="24"/>
      <c r="F15" s="104"/>
      <c r="G15" s="104"/>
      <c r="H15" s="104"/>
      <c r="I15" s="103">
        <f t="shared" ref="I15:I33" si="0">F15+(G15*1.5)+(H15*2)</f>
        <v>0</v>
      </c>
    </row>
    <row r="16" spans="1:11" ht="15" customHeight="1" x14ac:dyDescent="0.25">
      <c r="A16" s="18"/>
      <c r="B16" s="18"/>
      <c r="C16" s="18"/>
      <c r="D16" s="19"/>
      <c r="E16" s="24"/>
      <c r="F16" s="104"/>
      <c r="G16" s="104"/>
      <c r="H16" s="104"/>
      <c r="I16" s="103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104"/>
      <c r="G17" s="104"/>
      <c r="H17" s="104"/>
      <c r="I17" s="103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104"/>
      <c r="G18" s="104"/>
      <c r="H18" s="104"/>
      <c r="I18" s="103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104"/>
      <c r="G19" s="104"/>
      <c r="H19" s="104"/>
      <c r="I19" s="103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104"/>
      <c r="G20" s="104"/>
      <c r="H20" s="104"/>
      <c r="I20" s="103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104"/>
      <c r="G21" s="104"/>
      <c r="H21" s="104"/>
      <c r="I21" s="103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104"/>
      <c r="G22" s="104"/>
      <c r="H22" s="104"/>
      <c r="I22" s="103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104"/>
      <c r="G23" s="104"/>
      <c r="H23" s="104"/>
      <c r="I23" s="103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104"/>
      <c r="G24" s="104"/>
      <c r="H24" s="104"/>
      <c r="I24" s="103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104"/>
      <c r="G25" s="104"/>
      <c r="H25" s="104"/>
      <c r="I25" s="103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104"/>
      <c r="G26" s="104"/>
      <c r="H26" s="104"/>
      <c r="I26" s="103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104"/>
      <c r="G27" s="104"/>
      <c r="H27" s="104"/>
      <c r="I27" s="103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104"/>
      <c r="G28" s="104"/>
      <c r="H28" s="104"/>
      <c r="I28" s="103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104"/>
      <c r="G29" s="104"/>
      <c r="H29" s="104"/>
      <c r="I29" s="103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104"/>
      <c r="G30" s="104"/>
      <c r="H30" s="104"/>
      <c r="I30" s="103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104"/>
      <c r="G31" s="104"/>
      <c r="H31" s="104"/>
      <c r="I31" s="103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104"/>
      <c r="G32" s="104"/>
      <c r="H32" s="104"/>
      <c r="I32" s="103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104"/>
      <c r="G33" s="104"/>
      <c r="H33" s="104"/>
      <c r="I33" s="103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07">
        <f>SUM(F14:F33)</f>
        <v>0</v>
      </c>
      <c r="G34" s="107">
        <f>SUM(G14:G33)</f>
        <v>0</v>
      </c>
      <c r="H34" s="107">
        <f>SUM(H14:H33)</f>
        <v>0</v>
      </c>
      <c r="I34" s="108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109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108">
        <f>G34</f>
        <v>0</v>
      </c>
      <c r="G36" s="109">
        <f>F36*1.5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108">
        <f>H34</f>
        <v>0</v>
      </c>
      <c r="G37" s="109">
        <f>F37*2</f>
        <v>0</v>
      </c>
      <c r="K37" s="110"/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109">
        <f>SUM(G35:G37)</f>
        <v>0</v>
      </c>
    </row>
    <row r="39" spans="1:11" ht="15" customHeight="1" x14ac:dyDescent="0.25">
      <c r="A39" s="111" t="s">
        <v>129</v>
      </c>
      <c r="B39" s="112"/>
      <c r="C39" s="112"/>
      <c r="D39" s="112"/>
      <c r="E39" s="113"/>
      <c r="F39" s="105"/>
      <c r="G39" s="35">
        <f>G38*(29.05*0.045)</f>
        <v>0</v>
      </c>
      <c r="H39" s="194" t="s">
        <v>112</v>
      </c>
      <c r="I39" s="191"/>
    </row>
    <row r="40" spans="1:11" ht="15" customHeight="1" x14ac:dyDescent="0.25">
      <c r="A40" s="114" t="s">
        <v>56</v>
      </c>
      <c r="B40" s="115"/>
      <c r="C40" s="115"/>
      <c r="D40" s="116" t="s">
        <v>57</v>
      </c>
      <c r="E40" s="117" t="s">
        <v>58</v>
      </c>
      <c r="F40" s="105"/>
      <c r="G40" s="35">
        <f>G38*0.1</f>
        <v>0</v>
      </c>
      <c r="H40" s="191"/>
      <c r="I40" s="195">
        <f>SUM(G39:G41)</f>
        <v>0</v>
      </c>
    </row>
    <row r="41" spans="1:11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1"/>
      <c r="I41" s="191"/>
    </row>
    <row r="42" spans="1:11" ht="15" customHeight="1" thickTop="1" x14ac:dyDescent="0.25">
      <c r="A42" s="119" t="s">
        <v>93</v>
      </c>
      <c r="B42" s="120"/>
      <c r="C42" s="120"/>
      <c r="D42" s="120"/>
      <c r="E42" s="121"/>
      <c r="F42" s="105"/>
      <c r="G42" s="35">
        <f>G38*8.86</f>
        <v>0</v>
      </c>
      <c r="H42" s="192" t="s">
        <v>113</v>
      </c>
      <c r="I42" s="193"/>
    </row>
    <row r="43" spans="1:11" ht="15" customHeight="1" x14ac:dyDescent="0.25">
      <c r="A43" s="122" t="s">
        <v>60</v>
      </c>
      <c r="B43" s="123"/>
      <c r="C43" s="123"/>
      <c r="D43" s="123"/>
      <c r="E43" s="124"/>
      <c r="F43" s="105"/>
      <c r="G43" s="35">
        <f>G38*0</f>
        <v>0</v>
      </c>
      <c r="H43" s="192" t="s">
        <v>114</v>
      </c>
      <c r="I43" s="195">
        <f>SUM(G42:G44)</f>
        <v>0</v>
      </c>
    </row>
    <row r="44" spans="1:11" ht="15" customHeight="1" x14ac:dyDescent="0.25">
      <c r="A44" s="122" t="s">
        <v>61</v>
      </c>
      <c r="B44" s="123"/>
      <c r="C44" s="123"/>
      <c r="D44" s="123"/>
      <c r="E44" s="124"/>
      <c r="F44" s="105"/>
      <c r="G44" s="35">
        <f>G38*0</f>
        <v>0</v>
      </c>
      <c r="H44" s="193"/>
      <c r="I44" s="193"/>
    </row>
    <row r="45" spans="1:11" ht="15" customHeight="1" x14ac:dyDescent="0.25">
      <c r="A45" s="90" t="s">
        <v>38</v>
      </c>
      <c r="B45" s="90"/>
      <c r="C45" s="90"/>
      <c r="D45" s="90"/>
      <c r="E45" s="90"/>
      <c r="F45" s="71"/>
      <c r="G45" s="109">
        <f>I40+I43</f>
        <v>0</v>
      </c>
    </row>
    <row r="46" spans="1:11" ht="15" customHeight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D47" s="3"/>
      <c r="E47" s="83"/>
      <c r="F47" s="68"/>
      <c r="G47" s="67"/>
      <c r="H47" s="83"/>
      <c r="I47" s="84"/>
      <c r="K47" s="90"/>
    </row>
    <row r="48" spans="1:11" x14ac:dyDescent="0.25">
      <c r="D48" s="3"/>
      <c r="E48" s="3"/>
      <c r="F48" s="3"/>
      <c r="G48" s="3"/>
      <c r="H48" s="3"/>
      <c r="I48" s="3"/>
    </row>
    <row r="49" spans="1:9" x14ac:dyDescent="0.25">
      <c r="A49" s="88" t="s">
        <v>40</v>
      </c>
      <c r="C49" s="98"/>
      <c r="D49" s="14"/>
      <c r="E49" s="14"/>
      <c r="F49" s="14"/>
      <c r="G49" s="14"/>
      <c r="H49" s="14"/>
      <c r="I49" s="14"/>
    </row>
    <row r="50" spans="1:9" x14ac:dyDescent="0.25">
      <c r="D50" s="3"/>
      <c r="E50" s="3"/>
      <c r="F50" s="3"/>
      <c r="G50" s="3"/>
      <c r="H50" s="3"/>
      <c r="I50" s="3"/>
    </row>
    <row r="51" spans="1:9" x14ac:dyDescent="0.25">
      <c r="A51" s="88" t="s">
        <v>41</v>
      </c>
      <c r="C51" s="98"/>
      <c r="D51" s="14"/>
      <c r="E51" s="14"/>
      <c r="F51" s="14"/>
      <c r="G51" s="2" t="s">
        <v>42</v>
      </c>
      <c r="H51" s="14"/>
      <c r="I51" s="14"/>
    </row>
    <row r="53" spans="1:9" x14ac:dyDescent="0.25">
      <c r="A53" s="70" t="s">
        <v>43</v>
      </c>
    </row>
    <row r="60" spans="1:9" x14ac:dyDescent="0.25">
      <c r="A60" s="70" t="s">
        <v>44</v>
      </c>
    </row>
    <row r="61" spans="1:9" x14ac:dyDescent="0.25">
      <c r="A61" s="70" t="s">
        <v>45</v>
      </c>
    </row>
    <row r="62" spans="1:9" x14ac:dyDescent="0.25">
      <c r="A62" s="70" t="s">
        <v>46</v>
      </c>
    </row>
  </sheetData>
  <sheetProtection algorithmName="SHA-512" hashValue="kgSFXT9RHLeBZgYbzO7YB181uRo96ETIwYt290Lo4BsWchFpQDa5CDr1t5/WU3MW2al/jNmBl3e1eaodZbUaAg==" saltValue="gjHPdvIcaSeGvAP5BYSSlA==" spinCount="100000" sheet="1" objects="1" scenarios="1"/>
  <hyperlinks>
    <hyperlink ref="G5" r:id="rId1" xr:uid="{74B62BEA-3D77-471C-B411-EF109542CF1E}"/>
  </hyperlinks>
  <pageMargins left="0.7" right="0.7" top="0.75" bottom="0.75" header="0.3" footer="0.3"/>
  <pageSetup scale="90"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332B-ECC4-4A79-9E2A-727D26D4DFF5}">
  <sheetPr codeName="Sheet7">
    <pageSetUpPr fitToPage="1"/>
  </sheetPr>
  <dimension ref="A1:K53"/>
  <sheetViews>
    <sheetView topLeftCell="A28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1" spans="1:10" x14ac:dyDescent="0.25">
      <c r="D1" s="86"/>
    </row>
    <row r="2" spans="1:10" x14ac:dyDescent="0.25">
      <c r="D2" s="86" t="s">
        <v>48</v>
      </c>
      <c r="G2" s="86" t="s">
        <v>62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124</v>
      </c>
    </row>
    <row r="9" spans="1:10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0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30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130</v>
      </c>
      <c r="B39" s="112"/>
      <c r="C39" s="112"/>
      <c r="D39" s="112"/>
      <c r="E39" s="113"/>
      <c r="F39" s="105"/>
      <c r="G39" s="35">
        <f>G38*(33.73*0.045)</f>
        <v>0</v>
      </c>
      <c r="H39" s="194" t="s">
        <v>112</v>
      </c>
      <c r="I39" s="194"/>
    </row>
    <row r="40" spans="1:11" ht="15" customHeight="1" x14ac:dyDescent="0.25">
      <c r="A40" s="114" t="s">
        <v>56</v>
      </c>
      <c r="B40" s="115"/>
      <c r="C40" s="115"/>
      <c r="D40" s="116" t="s">
        <v>33</v>
      </c>
      <c r="E40" s="117" t="s">
        <v>58</v>
      </c>
      <c r="F40" s="105"/>
      <c r="G40" s="35">
        <f>G38*0.1</f>
        <v>0</v>
      </c>
      <c r="H40" s="194"/>
      <c r="I40" s="196">
        <f>SUM(G39:G41)</f>
        <v>0</v>
      </c>
    </row>
    <row r="41" spans="1:11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4"/>
      <c r="I41" s="194"/>
      <c r="K41" s="90" t="s">
        <v>63</v>
      </c>
    </row>
    <row r="42" spans="1:11" ht="15" customHeight="1" thickTop="1" x14ac:dyDescent="0.25">
      <c r="A42" s="119" t="s">
        <v>94</v>
      </c>
      <c r="B42" s="120"/>
      <c r="C42" s="120"/>
      <c r="D42" s="120"/>
      <c r="E42" s="121"/>
      <c r="F42" s="105"/>
      <c r="G42" s="35">
        <f>G38*11.86</f>
        <v>0</v>
      </c>
      <c r="H42" s="192" t="s">
        <v>115</v>
      </c>
      <c r="I42" s="192"/>
    </row>
    <row r="43" spans="1:11" ht="15" customHeight="1" x14ac:dyDescent="0.25">
      <c r="A43" s="122" t="s">
        <v>60</v>
      </c>
      <c r="B43" s="123"/>
      <c r="C43" s="123"/>
      <c r="D43" s="123"/>
      <c r="E43" s="124"/>
      <c r="F43" s="105"/>
      <c r="G43" s="35">
        <f>G38*0</f>
        <v>0</v>
      </c>
      <c r="H43" s="192" t="s">
        <v>37</v>
      </c>
      <c r="I43" s="196">
        <f>SUM(G42:G44)</f>
        <v>0</v>
      </c>
    </row>
    <row r="44" spans="1:11" ht="15" customHeight="1" thickBot="1" x14ac:dyDescent="0.3">
      <c r="A44" s="132" t="s">
        <v>61</v>
      </c>
      <c r="B44" s="133"/>
      <c r="C44" s="133"/>
      <c r="D44" s="123"/>
      <c r="E44" s="124"/>
      <c r="F44" s="105"/>
      <c r="G44" s="35">
        <f>G38*0</f>
        <v>0</v>
      </c>
      <c r="H44" s="192"/>
      <c r="I44" s="192"/>
    </row>
    <row r="45" spans="1:11" ht="15" customHeight="1" thickTop="1" x14ac:dyDescent="0.25">
      <c r="A45" s="90" t="s">
        <v>38</v>
      </c>
      <c r="B45" s="90"/>
      <c r="C45" s="90"/>
      <c r="D45" s="90"/>
      <c r="E45" s="90"/>
      <c r="F45" s="71"/>
      <c r="G45" s="35">
        <f>I40+I43</f>
        <v>0</v>
      </c>
    </row>
    <row r="46" spans="1:11" ht="15" customHeight="1" x14ac:dyDescent="0.25">
      <c r="A46" s="90"/>
      <c r="B46" s="90"/>
      <c r="C46" s="90"/>
      <c r="D46" s="90"/>
      <c r="E46" s="90"/>
    </row>
    <row r="47" spans="1:11" ht="15.75" thickBot="1" x14ac:dyDescent="0.3">
      <c r="A47" s="65" t="s">
        <v>39</v>
      </c>
      <c r="B47" s="65"/>
      <c r="C47" s="65"/>
      <c r="D47" s="3"/>
      <c r="E47" s="68"/>
      <c r="F47" s="84"/>
      <c r="G47" s="67" t="s">
        <v>51</v>
      </c>
      <c r="H47" s="126"/>
      <c r="I47" s="126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2" t="s">
        <v>40</v>
      </c>
      <c r="B49" s="3"/>
      <c r="C49" s="14"/>
      <c r="D49" s="14"/>
      <c r="E49" s="14"/>
      <c r="F49" s="14"/>
      <c r="G49" s="14"/>
      <c r="H49" s="14"/>
      <c r="I49" s="14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2" t="s">
        <v>41</v>
      </c>
      <c r="B51" s="3"/>
      <c r="C51" s="14"/>
      <c r="D51" s="14"/>
      <c r="E51" s="14"/>
      <c r="F51" s="14"/>
      <c r="G51" s="2" t="s">
        <v>42</v>
      </c>
      <c r="H51" s="14"/>
      <c r="I51" s="14"/>
    </row>
    <row r="52" spans="1:9" x14ac:dyDescent="0.25">
      <c r="H52" s="3"/>
      <c r="I52" s="3"/>
    </row>
    <row r="53" spans="1:9" x14ac:dyDescent="0.25">
      <c r="A53" s="70" t="s">
        <v>43</v>
      </c>
    </row>
  </sheetData>
  <sheetProtection algorithmName="SHA-512" hashValue="Ybz46aUpFmMyivGfkKShLmkrCWL5cPF9tO2BP88MSwgqwDDF/aUC3OdLl0D13dR13mMTyviH2yz/8G0jfEr3FQ==" saltValue="aPVhJInk6VMhERERHrsdEg==" spinCount="100000" sheet="1" objects="1" scenarios="1"/>
  <hyperlinks>
    <hyperlink ref="G5" r:id="rId1" xr:uid="{98696B8A-A3B0-48FB-A9B1-37CC3232135D}"/>
  </hyperlinks>
  <pageMargins left="0.7" right="0.7" top="0.75" bottom="0.75" header="0.3" footer="0.3"/>
  <pageSetup scale="88" orientation="portrait" horizontalDpi="0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51E4-2035-440D-B2DA-6251F76D65A9}">
  <sheetPr codeName="Sheet8"/>
  <dimension ref="A2:L53"/>
  <sheetViews>
    <sheetView topLeftCell="A22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2" spans="1:10" x14ac:dyDescent="0.25">
      <c r="D2" s="86" t="s">
        <v>48</v>
      </c>
      <c r="F2" s="86" t="s">
        <v>64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124</v>
      </c>
    </row>
    <row r="9" spans="1:10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0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2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2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2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2" ht="15" customHeight="1" x14ac:dyDescent="0.25">
      <c r="A36" s="90" t="s">
        <v>27</v>
      </c>
      <c r="B36" s="90"/>
      <c r="C36" s="90"/>
      <c r="D36" s="90"/>
      <c r="E36" s="90"/>
      <c r="F36" s="71">
        <f>G34</f>
        <v>0</v>
      </c>
      <c r="G36" s="30">
        <f>F36*1.5</f>
        <v>0</v>
      </c>
    </row>
    <row r="37" spans="1:12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2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2" ht="15" customHeight="1" x14ac:dyDescent="0.25">
      <c r="A39" s="111" t="s">
        <v>131</v>
      </c>
      <c r="B39" s="112"/>
      <c r="C39" s="112"/>
      <c r="D39" s="112"/>
      <c r="E39" s="113"/>
      <c r="F39" s="105"/>
      <c r="G39" s="35">
        <f>G38*(35.14*0.045)</f>
        <v>0</v>
      </c>
      <c r="H39" s="194" t="s">
        <v>112</v>
      </c>
      <c r="I39" s="194"/>
    </row>
    <row r="40" spans="1:12" ht="15" customHeight="1" x14ac:dyDescent="0.25">
      <c r="A40" s="114" t="s">
        <v>56</v>
      </c>
      <c r="B40" s="115"/>
      <c r="C40" s="115"/>
      <c r="D40" s="116" t="s">
        <v>33</v>
      </c>
      <c r="E40" s="117" t="s">
        <v>58</v>
      </c>
      <c r="F40" s="105"/>
      <c r="G40" s="35">
        <f>G38*0.1</f>
        <v>0</v>
      </c>
      <c r="H40" s="194"/>
      <c r="I40" s="196">
        <f>SUM(G39:G41)</f>
        <v>0</v>
      </c>
    </row>
    <row r="41" spans="1:12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4"/>
      <c r="I41" s="194"/>
    </row>
    <row r="42" spans="1:12" ht="15" customHeight="1" thickTop="1" x14ac:dyDescent="0.25">
      <c r="A42" s="119" t="s">
        <v>95</v>
      </c>
      <c r="B42" s="120"/>
      <c r="C42" s="120"/>
      <c r="D42" s="120"/>
      <c r="E42" s="121"/>
      <c r="F42" s="105"/>
      <c r="G42" s="35">
        <f>G38*10.07</f>
        <v>0</v>
      </c>
      <c r="H42" s="192" t="s">
        <v>113</v>
      </c>
      <c r="I42" s="192"/>
      <c r="L42" s="90"/>
    </row>
    <row r="43" spans="1:12" ht="15" customHeight="1" x14ac:dyDescent="0.25">
      <c r="A43" s="122" t="s">
        <v>96</v>
      </c>
      <c r="B43" s="123"/>
      <c r="C43" s="123"/>
      <c r="D43" s="123"/>
      <c r="E43" s="124"/>
      <c r="F43" s="105"/>
      <c r="G43" s="35">
        <f>G38*1.51</f>
        <v>0</v>
      </c>
      <c r="H43" s="197" t="s">
        <v>114</v>
      </c>
      <c r="I43" s="196">
        <f>SUM(G42:G44)</f>
        <v>0</v>
      </c>
    </row>
    <row r="44" spans="1:12" ht="15" customHeight="1" thickBot="1" x14ac:dyDescent="0.3">
      <c r="A44" s="132" t="s">
        <v>97</v>
      </c>
      <c r="B44" s="133"/>
      <c r="C44" s="133"/>
      <c r="D44" s="123"/>
      <c r="E44" s="124"/>
      <c r="F44" s="105"/>
      <c r="G44" s="35">
        <f>G38*0.22</f>
        <v>0</v>
      </c>
      <c r="H44" s="192"/>
      <c r="I44" s="192"/>
    </row>
    <row r="45" spans="1:12" ht="15" customHeight="1" thickTop="1" x14ac:dyDescent="0.25">
      <c r="A45" s="90" t="s">
        <v>38</v>
      </c>
      <c r="B45" s="90"/>
      <c r="C45" s="90"/>
      <c r="D45" s="90"/>
      <c r="E45" s="90"/>
      <c r="F45" s="71"/>
      <c r="G45" s="35">
        <f>I40+I43</f>
        <v>0</v>
      </c>
    </row>
    <row r="46" spans="1:12" ht="15" customHeight="1" x14ac:dyDescent="0.25">
      <c r="A46" s="90"/>
      <c r="B46" s="90"/>
      <c r="C46" s="90"/>
      <c r="D46" s="90"/>
      <c r="E46" s="90"/>
      <c r="F46" s="110"/>
    </row>
    <row r="47" spans="1:12" ht="15.75" thickBot="1" x14ac:dyDescent="0.3">
      <c r="A47" s="127" t="s">
        <v>39</v>
      </c>
      <c r="B47" s="127"/>
      <c r="C47" s="127"/>
      <c r="E47" s="137"/>
      <c r="F47" s="126"/>
      <c r="G47" s="128" t="s">
        <v>51</v>
      </c>
      <c r="H47" s="137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WqyCK32uecTzkmZkAwfoGNGY+ybo0dgNNeQShQOyuWxL8ysGh68+pWqk6lMSoWaxzlkBOhUkJoPm19qqzV4ztQ==" saltValue="QnjKCYjJqWjPMNL+/I96vw==" spinCount="100000" sheet="1" objects="1" scenarios="1"/>
  <hyperlinks>
    <hyperlink ref="G5" r:id="rId1" xr:uid="{099A19A4-3906-4B80-A0C8-14B7D85F971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DC89-4B7A-480B-9AB5-A010938A9777}">
  <sheetPr codeName="Sheet9"/>
  <dimension ref="A1:K53"/>
  <sheetViews>
    <sheetView topLeftCell="A28" workbookViewId="0">
      <selection activeCell="G39" sqref="G39"/>
    </sheetView>
  </sheetViews>
  <sheetFormatPr defaultRowHeight="15" x14ac:dyDescent="0.25"/>
  <cols>
    <col min="4" max="4" width="11.140625" customWidth="1"/>
    <col min="5" max="5" width="14" customWidth="1"/>
    <col min="6" max="6" width="11.140625" customWidth="1"/>
    <col min="7" max="7" width="13.42578125" customWidth="1"/>
    <col min="8" max="8" width="13.7109375" customWidth="1"/>
    <col min="260" max="260" width="11.140625" customWidth="1"/>
    <col min="261" max="261" width="14" customWidth="1"/>
    <col min="262" max="262" width="11.140625" customWidth="1"/>
    <col min="263" max="263" width="13.42578125" customWidth="1"/>
    <col min="264" max="264" width="13.7109375" customWidth="1"/>
    <col min="516" max="516" width="11.140625" customWidth="1"/>
    <col min="517" max="517" width="14" customWidth="1"/>
    <col min="518" max="518" width="11.140625" customWidth="1"/>
    <col min="519" max="519" width="13.42578125" customWidth="1"/>
    <col min="520" max="520" width="13.7109375" customWidth="1"/>
    <col min="772" max="772" width="11.140625" customWidth="1"/>
    <col min="773" max="773" width="14" customWidth="1"/>
    <col min="774" max="774" width="11.140625" customWidth="1"/>
    <col min="775" max="775" width="13.42578125" customWidth="1"/>
    <col min="776" max="776" width="13.7109375" customWidth="1"/>
    <col min="1028" max="1028" width="11.140625" customWidth="1"/>
    <col min="1029" max="1029" width="14" customWidth="1"/>
    <col min="1030" max="1030" width="11.140625" customWidth="1"/>
    <col min="1031" max="1031" width="13.42578125" customWidth="1"/>
    <col min="1032" max="1032" width="13.7109375" customWidth="1"/>
    <col min="1284" max="1284" width="11.140625" customWidth="1"/>
    <col min="1285" max="1285" width="14" customWidth="1"/>
    <col min="1286" max="1286" width="11.140625" customWidth="1"/>
    <col min="1287" max="1287" width="13.42578125" customWidth="1"/>
    <col min="1288" max="1288" width="13.7109375" customWidth="1"/>
    <col min="1540" max="1540" width="11.140625" customWidth="1"/>
    <col min="1541" max="1541" width="14" customWidth="1"/>
    <col min="1542" max="1542" width="11.140625" customWidth="1"/>
    <col min="1543" max="1543" width="13.42578125" customWidth="1"/>
    <col min="1544" max="1544" width="13.7109375" customWidth="1"/>
    <col min="1796" max="1796" width="11.140625" customWidth="1"/>
    <col min="1797" max="1797" width="14" customWidth="1"/>
    <col min="1798" max="1798" width="11.140625" customWidth="1"/>
    <col min="1799" max="1799" width="13.42578125" customWidth="1"/>
    <col min="1800" max="1800" width="13.7109375" customWidth="1"/>
    <col min="2052" max="2052" width="11.140625" customWidth="1"/>
    <col min="2053" max="2053" width="14" customWidth="1"/>
    <col min="2054" max="2054" width="11.140625" customWidth="1"/>
    <col min="2055" max="2055" width="13.42578125" customWidth="1"/>
    <col min="2056" max="2056" width="13.7109375" customWidth="1"/>
    <col min="2308" max="2308" width="11.140625" customWidth="1"/>
    <col min="2309" max="2309" width="14" customWidth="1"/>
    <col min="2310" max="2310" width="11.140625" customWidth="1"/>
    <col min="2311" max="2311" width="13.42578125" customWidth="1"/>
    <col min="2312" max="2312" width="13.7109375" customWidth="1"/>
    <col min="2564" max="2564" width="11.140625" customWidth="1"/>
    <col min="2565" max="2565" width="14" customWidth="1"/>
    <col min="2566" max="2566" width="11.140625" customWidth="1"/>
    <col min="2567" max="2567" width="13.42578125" customWidth="1"/>
    <col min="2568" max="2568" width="13.7109375" customWidth="1"/>
    <col min="2820" max="2820" width="11.140625" customWidth="1"/>
    <col min="2821" max="2821" width="14" customWidth="1"/>
    <col min="2822" max="2822" width="11.140625" customWidth="1"/>
    <col min="2823" max="2823" width="13.42578125" customWidth="1"/>
    <col min="2824" max="2824" width="13.7109375" customWidth="1"/>
    <col min="3076" max="3076" width="11.140625" customWidth="1"/>
    <col min="3077" max="3077" width="14" customWidth="1"/>
    <col min="3078" max="3078" width="11.140625" customWidth="1"/>
    <col min="3079" max="3079" width="13.42578125" customWidth="1"/>
    <col min="3080" max="3080" width="13.7109375" customWidth="1"/>
    <col min="3332" max="3332" width="11.140625" customWidth="1"/>
    <col min="3333" max="3333" width="14" customWidth="1"/>
    <col min="3334" max="3334" width="11.140625" customWidth="1"/>
    <col min="3335" max="3335" width="13.42578125" customWidth="1"/>
    <col min="3336" max="3336" width="13.7109375" customWidth="1"/>
    <col min="3588" max="3588" width="11.140625" customWidth="1"/>
    <col min="3589" max="3589" width="14" customWidth="1"/>
    <col min="3590" max="3590" width="11.140625" customWidth="1"/>
    <col min="3591" max="3591" width="13.42578125" customWidth="1"/>
    <col min="3592" max="3592" width="13.7109375" customWidth="1"/>
    <col min="3844" max="3844" width="11.140625" customWidth="1"/>
    <col min="3845" max="3845" width="14" customWidth="1"/>
    <col min="3846" max="3846" width="11.140625" customWidth="1"/>
    <col min="3847" max="3847" width="13.42578125" customWidth="1"/>
    <col min="3848" max="3848" width="13.7109375" customWidth="1"/>
    <col min="4100" max="4100" width="11.140625" customWidth="1"/>
    <col min="4101" max="4101" width="14" customWidth="1"/>
    <col min="4102" max="4102" width="11.140625" customWidth="1"/>
    <col min="4103" max="4103" width="13.42578125" customWidth="1"/>
    <col min="4104" max="4104" width="13.7109375" customWidth="1"/>
    <col min="4356" max="4356" width="11.140625" customWidth="1"/>
    <col min="4357" max="4357" width="14" customWidth="1"/>
    <col min="4358" max="4358" width="11.140625" customWidth="1"/>
    <col min="4359" max="4359" width="13.42578125" customWidth="1"/>
    <col min="4360" max="4360" width="13.7109375" customWidth="1"/>
    <col min="4612" max="4612" width="11.140625" customWidth="1"/>
    <col min="4613" max="4613" width="14" customWidth="1"/>
    <col min="4614" max="4614" width="11.140625" customWidth="1"/>
    <col min="4615" max="4615" width="13.42578125" customWidth="1"/>
    <col min="4616" max="4616" width="13.7109375" customWidth="1"/>
    <col min="4868" max="4868" width="11.140625" customWidth="1"/>
    <col min="4869" max="4869" width="14" customWidth="1"/>
    <col min="4870" max="4870" width="11.140625" customWidth="1"/>
    <col min="4871" max="4871" width="13.42578125" customWidth="1"/>
    <col min="4872" max="4872" width="13.7109375" customWidth="1"/>
    <col min="5124" max="5124" width="11.140625" customWidth="1"/>
    <col min="5125" max="5125" width="14" customWidth="1"/>
    <col min="5126" max="5126" width="11.140625" customWidth="1"/>
    <col min="5127" max="5127" width="13.42578125" customWidth="1"/>
    <col min="5128" max="5128" width="13.7109375" customWidth="1"/>
    <col min="5380" max="5380" width="11.140625" customWidth="1"/>
    <col min="5381" max="5381" width="14" customWidth="1"/>
    <col min="5382" max="5382" width="11.140625" customWidth="1"/>
    <col min="5383" max="5383" width="13.42578125" customWidth="1"/>
    <col min="5384" max="5384" width="13.7109375" customWidth="1"/>
    <col min="5636" max="5636" width="11.140625" customWidth="1"/>
    <col min="5637" max="5637" width="14" customWidth="1"/>
    <col min="5638" max="5638" width="11.140625" customWidth="1"/>
    <col min="5639" max="5639" width="13.42578125" customWidth="1"/>
    <col min="5640" max="5640" width="13.7109375" customWidth="1"/>
    <col min="5892" max="5892" width="11.140625" customWidth="1"/>
    <col min="5893" max="5893" width="14" customWidth="1"/>
    <col min="5894" max="5894" width="11.140625" customWidth="1"/>
    <col min="5895" max="5895" width="13.42578125" customWidth="1"/>
    <col min="5896" max="5896" width="13.7109375" customWidth="1"/>
    <col min="6148" max="6148" width="11.140625" customWidth="1"/>
    <col min="6149" max="6149" width="14" customWidth="1"/>
    <col min="6150" max="6150" width="11.140625" customWidth="1"/>
    <col min="6151" max="6151" width="13.42578125" customWidth="1"/>
    <col min="6152" max="6152" width="13.7109375" customWidth="1"/>
    <col min="6404" max="6404" width="11.140625" customWidth="1"/>
    <col min="6405" max="6405" width="14" customWidth="1"/>
    <col min="6406" max="6406" width="11.140625" customWidth="1"/>
    <col min="6407" max="6407" width="13.42578125" customWidth="1"/>
    <col min="6408" max="6408" width="13.7109375" customWidth="1"/>
    <col min="6660" max="6660" width="11.140625" customWidth="1"/>
    <col min="6661" max="6661" width="14" customWidth="1"/>
    <col min="6662" max="6662" width="11.140625" customWidth="1"/>
    <col min="6663" max="6663" width="13.42578125" customWidth="1"/>
    <col min="6664" max="6664" width="13.7109375" customWidth="1"/>
    <col min="6916" max="6916" width="11.140625" customWidth="1"/>
    <col min="6917" max="6917" width="14" customWidth="1"/>
    <col min="6918" max="6918" width="11.140625" customWidth="1"/>
    <col min="6919" max="6919" width="13.42578125" customWidth="1"/>
    <col min="6920" max="6920" width="13.7109375" customWidth="1"/>
    <col min="7172" max="7172" width="11.140625" customWidth="1"/>
    <col min="7173" max="7173" width="14" customWidth="1"/>
    <col min="7174" max="7174" width="11.140625" customWidth="1"/>
    <col min="7175" max="7175" width="13.42578125" customWidth="1"/>
    <col min="7176" max="7176" width="13.7109375" customWidth="1"/>
    <col min="7428" max="7428" width="11.140625" customWidth="1"/>
    <col min="7429" max="7429" width="14" customWidth="1"/>
    <col min="7430" max="7430" width="11.140625" customWidth="1"/>
    <col min="7431" max="7431" width="13.42578125" customWidth="1"/>
    <col min="7432" max="7432" width="13.7109375" customWidth="1"/>
    <col min="7684" max="7684" width="11.140625" customWidth="1"/>
    <col min="7685" max="7685" width="14" customWidth="1"/>
    <col min="7686" max="7686" width="11.140625" customWidth="1"/>
    <col min="7687" max="7687" width="13.42578125" customWidth="1"/>
    <col min="7688" max="7688" width="13.7109375" customWidth="1"/>
    <col min="7940" max="7940" width="11.140625" customWidth="1"/>
    <col min="7941" max="7941" width="14" customWidth="1"/>
    <col min="7942" max="7942" width="11.140625" customWidth="1"/>
    <col min="7943" max="7943" width="13.42578125" customWidth="1"/>
    <col min="7944" max="7944" width="13.7109375" customWidth="1"/>
    <col min="8196" max="8196" width="11.140625" customWidth="1"/>
    <col min="8197" max="8197" width="14" customWidth="1"/>
    <col min="8198" max="8198" width="11.140625" customWidth="1"/>
    <col min="8199" max="8199" width="13.42578125" customWidth="1"/>
    <col min="8200" max="8200" width="13.7109375" customWidth="1"/>
    <col min="8452" max="8452" width="11.140625" customWidth="1"/>
    <col min="8453" max="8453" width="14" customWidth="1"/>
    <col min="8454" max="8454" width="11.140625" customWidth="1"/>
    <col min="8455" max="8455" width="13.42578125" customWidth="1"/>
    <col min="8456" max="8456" width="13.7109375" customWidth="1"/>
    <col min="8708" max="8708" width="11.140625" customWidth="1"/>
    <col min="8709" max="8709" width="14" customWidth="1"/>
    <col min="8710" max="8710" width="11.140625" customWidth="1"/>
    <col min="8711" max="8711" width="13.42578125" customWidth="1"/>
    <col min="8712" max="8712" width="13.7109375" customWidth="1"/>
    <col min="8964" max="8964" width="11.140625" customWidth="1"/>
    <col min="8965" max="8965" width="14" customWidth="1"/>
    <col min="8966" max="8966" width="11.140625" customWidth="1"/>
    <col min="8967" max="8967" width="13.42578125" customWidth="1"/>
    <col min="8968" max="8968" width="13.7109375" customWidth="1"/>
    <col min="9220" max="9220" width="11.140625" customWidth="1"/>
    <col min="9221" max="9221" width="14" customWidth="1"/>
    <col min="9222" max="9222" width="11.140625" customWidth="1"/>
    <col min="9223" max="9223" width="13.42578125" customWidth="1"/>
    <col min="9224" max="9224" width="13.7109375" customWidth="1"/>
    <col min="9476" max="9476" width="11.140625" customWidth="1"/>
    <col min="9477" max="9477" width="14" customWidth="1"/>
    <col min="9478" max="9478" width="11.140625" customWidth="1"/>
    <col min="9479" max="9479" width="13.42578125" customWidth="1"/>
    <col min="9480" max="9480" width="13.7109375" customWidth="1"/>
    <col min="9732" max="9732" width="11.140625" customWidth="1"/>
    <col min="9733" max="9733" width="14" customWidth="1"/>
    <col min="9734" max="9734" width="11.140625" customWidth="1"/>
    <col min="9735" max="9735" width="13.42578125" customWidth="1"/>
    <col min="9736" max="9736" width="13.7109375" customWidth="1"/>
    <col min="9988" max="9988" width="11.140625" customWidth="1"/>
    <col min="9989" max="9989" width="14" customWidth="1"/>
    <col min="9990" max="9990" width="11.140625" customWidth="1"/>
    <col min="9991" max="9991" width="13.42578125" customWidth="1"/>
    <col min="9992" max="9992" width="13.7109375" customWidth="1"/>
    <col min="10244" max="10244" width="11.140625" customWidth="1"/>
    <col min="10245" max="10245" width="14" customWidth="1"/>
    <col min="10246" max="10246" width="11.140625" customWidth="1"/>
    <col min="10247" max="10247" width="13.42578125" customWidth="1"/>
    <col min="10248" max="10248" width="13.7109375" customWidth="1"/>
    <col min="10500" max="10500" width="11.140625" customWidth="1"/>
    <col min="10501" max="10501" width="14" customWidth="1"/>
    <col min="10502" max="10502" width="11.140625" customWidth="1"/>
    <col min="10503" max="10503" width="13.42578125" customWidth="1"/>
    <col min="10504" max="10504" width="13.7109375" customWidth="1"/>
    <col min="10756" max="10756" width="11.140625" customWidth="1"/>
    <col min="10757" max="10757" width="14" customWidth="1"/>
    <col min="10758" max="10758" width="11.140625" customWidth="1"/>
    <col min="10759" max="10759" width="13.42578125" customWidth="1"/>
    <col min="10760" max="10760" width="13.7109375" customWidth="1"/>
    <col min="11012" max="11012" width="11.140625" customWidth="1"/>
    <col min="11013" max="11013" width="14" customWidth="1"/>
    <col min="11014" max="11014" width="11.140625" customWidth="1"/>
    <col min="11015" max="11015" width="13.42578125" customWidth="1"/>
    <col min="11016" max="11016" width="13.7109375" customWidth="1"/>
    <col min="11268" max="11268" width="11.140625" customWidth="1"/>
    <col min="11269" max="11269" width="14" customWidth="1"/>
    <col min="11270" max="11270" width="11.140625" customWidth="1"/>
    <col min="11271" max="11271" width="13.42578125" customWidth="1"/>
    <col min="11272" max="11272" width="13.7109375" customWidth="1"/>
    <col min="11524" max="11524" width="11.140625" customWidth="1"/>
    <col min="11525" max="11525" width="14" customWidth="1"/>
    <col min="11526" max="11526" width="11.140625" customWidth="1"/>
    <col min="11527" max="11527" width="13.42578125" customWidth="1"/>
    <col min="11528" max="11528" width="13.7109375" customWidth="1"/>
    <col min="11780" max="11780" width="11.140625" customWidth="1"/>
    <col min="11781" max="11781" width="14" customWidth="1"/>
    <col min="11782" max="11782" width="11.140625" customWidth="1"/>
    <col min="11783" max="11783" width="13.42578125" customWidth="1"/>
    <col min="11784" max="11784" width="13.7109375" customWidth="1"/>
    <col min="12036" max="12036" width="11.140625" customWidth="1"/>
    <col min="12037" max="12037" width="14" customWidth="1"/>
    <col min="12038" max="12038" width="11.140625" customWidth="1"/>
    <col min="12039" max="12039" width="13.42578125" customWidth="1"/>
    <col min="12040" max="12040" width="13.7109375" customWidth="1"/>
    <col min="12292" max="12292" width="11.140625" customWidth="1"/>
    <col min="12293" max="12293" width="14" customWidth="1"/>
    <col min="12294" max="12294" width="11.140625" customWidth="1"/>
    <col min="12295" max="12295" width="13.42578125" customWidth="1"/>
    <col min="12296" max="12296" width="13.7109375" customWidth="1"/>
    <col min="12548" max="12548" width="11.140625" customWidth="1"/>
    <col min="12549" max="12549" width="14" customWidth="1"/>
    <col min="12550" max="12550" width="11.140625" customWidth="1"/>
    <col min="12551" max="12551" width="13.42578125" customWidth="1"/>
    <col min="12552" max="12552" width="13.7109375" customWidth="1"/>
    <col min="12804" max="12804" width="11.140625" customWidth="1"/>
    <col min="12805" max="12805" width="14" customWidth="1"/>
    <col min="12806" max="12806" width="11.140625" customWidth="1"/>
    <col min="12807" max="12807" width="13.42578125" customWidth="1"/>
    <col min="12808" max="12808" width="13.7109375" customWidth="1"/>
    <col min="13060" max="13060" width="11.140625" customWidth="1"/>
    <col min="13061" max="13061" width="14" customWidth="1"/>
    <col min="13062" max="13062" width="11.140625" customWidth="1"/>
    <col min="13063" max="13063" width="13.42578125" customWidth="1"/>
    <col min="13064" max="13064" width="13.7109375" customWidth="1"/>
    <col min="13316" max="13316" width="11.140625" customWidth="1"/>
    <col min="13317" max="13317" width="14" customWidth="1"/>
    <col min="13318" max="13318" width="11.140625" customWidth="1"/>
    <col min="13319" max="13319" width="13.42578125" customWidth="1"/>
    <col min="13320" max="13320" width="13.7109375" customWidth="1"/>
    <col min="13572" max="13572" width="11.140625" customWidth="1"/>
    <col min="13573" max="13573" width="14" customWidth="1"/>
    <col min="13574" max="13574" width="11.140625" customWidth="1"/>
    <col min="13575" max="13575" width="13.42578125" customWidth="1"/>
    <col min="13576" max="13576" width="13.7109375" customWidth="1"/>
    <col min="13828" max="13828" width="11.140625" customWidth="1"/>
    <col min="13829" max="13829" width="14" customWidth="1"/>
    <col min="13830" max="13830" width="11.140625" customWidth="1"/>
    <col min="13831" max="13831" width="13.42578125" customWidth="1"/>
    <col min="13832" max="13832" width="13.7109375" customWidth="1"/>
    <col min="14084" max="14084" width="11.140625" customWidth="1"/>
    <col min="14085" max="14085" width="14" customWidth="1"/>
    <col min="14086" max="14086" width="11.140625" customWidth="1"/>
    <col min="14087" max="14087" width="13.42578125" customWidth="1"/>
    <col min="14088" max="14088" width="13.7109375" customWidth="1"/>
    <col min="14340" max="14340" width="11.140625" customWidth="1"/>
    <col min="14341" max="14341" width="14" customWidth="1"/>
    <col min="14342" max="14342" width="11.140625" customWidth="1"/>
    <col min="14343" max="14343" width="13.42578125" customWidth="1"/>
    <col min="14344" max="14344" width="13.7109375" customWidth="1"/>
    <col min="14596" max="14596" width="11.140625" customWidth="1"/>
    <col min="14597" max="14597" width="14" customWidth="1"/>
    <col min="14598" max="14598" width="11.140625" customWidth="1"/>
    <col min="14599" max="14599" width="13.42578125" customWidth="1"/>
    <col min="14600" max="14600" width="13.7109375" customWidth="1"/>
    <col min="14852" max="14852" width="11.140625" customWidth="1"/>
    <col min="14853" max="14853" width="14" customWidth="1"/>
    <col min="14854" max="14854" width="11.140625" customWidth="1"/>
    <col min="14855" max="14855" width="13.42578125" customWidth="1"/>
    <col min="14856" max="14856" width="13.7109375" customWidth="1"/>
    <col min="15108" max="15108" width="11.140625" customWidth="1"/>
    <col min="15109" max="15109" width="14" customWidth="1"/>
    <col min="15110" max="15110" width="11.140625" customWidth="1"/>
    <col min="15111" max="15111" width="13.42578125" customWidth="1"/>
    <col min="15112" max="15112" width="13.7109375" customWidth="1"/>
    <col min="15364" max="15364" width="11.140625" customWidth="1"/>
    <col min="15365" max="15365" width="14" customWidth="1"/>
    <col min="15366" max="15366" width="11.140625" customWidth="1"/>
    <col min="15367" max="15367" width="13.42578125" customWidth="1"/>
    <col min="15368" max="15368" width="13.7109375" customWidth="1"/>
    <col min="15620" max="15620" width="11.140625" customWidth="1"/>
    <col min="15621" max="15621" width="14" customWidth="1"/>
    <col min="15622" max="15622" width="11.140625" customWidth="1"/>
    <col min="15623" max="15623" width="13.42578125" customWidth="1"/>
    <col min="15624" max="15624" width="13.7109375" customWidth="1"/>
    <col min="15876" max="15876" width="11.140625" customWidth="1"/>
    <col min="15877" max="15877" width="14" customWidth="1"/>
    <col min="15878" max="15878" width="11.140625" customWidth="1"/>
    <col min="15879" max="15879" width="13.42578125" customWidth="1"/>
    <col min="15880" max="15880" width="13.7109375" customWidth="1"/>
    <col min="16132" max="16132" width="11.140625" customWidth="1"/>
    <col min="16133" max="16133" width="14" customWidth="1"/>
    <col min="16134" max="16134" width="11.140625" customWidth="1"/>
    <col min="16135" max="16135" width="13.42578125" customWidth="1"/>
    <col min="16136" max="16136" width="13.7109375" customWidth="1"/>
  </cols>
  <sheetData>
    <row r="1" spans="1:10" x14ac:dyDescent="0.25">
      <c r="D1" s="86"/>
    </row>
    <row r="2" spans="1:10" x14ac:dyDescent="0.25">
      <c r="D2" s="86" t="s">
        <v>48</v>
      </c>
      <c r="F2" s="86" t="s">
        <v>65</v>
      </c>
    </row>
    <row r="3" spans="1:10" x14ac:dyDescent="0.25">
      <c r="A3" s="87" t="s">
        <v>0</v>
      </c>
      <c r="B3" s="88"/>
      <c r="C3" s="88"/>
      <c r="D3" s="88"/>
      <c r="E3" s="88"/>
      <c r="F3" s="87" t="s">
        <v>1</v>
      </c>
      <c r="G3" s="87" t="s">
        <v>2</v>
      </c>
      <c r="H3" s="87"/>
      <c r="I3" s="88"/>
      <c r="J3" s="88"/>
    </row>
    <row r="4" spans="1:10" x14ac:dyDescent="0.25">
      <c r="A4" s="87" t="s">
        <v>3</v>
      </c>
      <c r="B4" s="88"/>
      <c r="C4" s="88"/>
      <c r="D4" s="88"/>
      <c r="E4" s="88"/>
      <c r="F4" s="87" t="s">
        <v>4</v>
      </c>
      <c r="G4" s="87" t="s">
        <v>5</v>
      </c>
      <c r="H4" s="87"/>
      <c r="I4" s="88"/>
      <c r="J4" s="88"/>
    </row>
    <row r="5" spans="1:10" x14ac:dyDescent="0.25">
      <c r="A5" s="87" t="s">
        <v>6</v>
      </c>
      <c r="B5" s="88"/>
      <c r="C5" s="88"/>
      <c r="D5" s="88"/>
      <c r="E5" s="88"/>
      <c r="F5" s="87" t="s">
        <v>7</v>
      </c>
      <c r="G5" s="89" t="s">
        <v>8</v>
      </c>
      <c r="H5" s="88"/>
      <c r="I5" s="88"/>
      <c r="J5" s="88"/>
    </row>
    <row r="6" spans="1:10" x14ac:dyDescent="0.25">
      <c r="A6" s="90" t="s">
        <v>10</v>
      </c>
      <c r="B6" s="90"/>
      <c r="C6" s="90"/>
      <c r="D6" s="90"/>
      <c r="E6" s="90"/>
    </row>
    <row r="7" spans="1:10" x14ac:dyDescent="0.25">
      <c r="A7" s="90" t="s">
        <v>11</v>
      </c>
      <c r="B7" s="90"/>
      <c r="C7" s="90"/>
      <c r="D7" s="90"/>
      <c r="E7" s="90"/>
      <c r="F7" s="91"/>
    </row>
    <row r="8" spans="1:10" x14ac:dyDescent="0.25">
      <c r="A8" s="86"/>
      <c r="F8" s="7" t="s">
        <v>124</v>
      </c>
    </row>
    <row r="9" spans="1:10" x14ac:dyDescent="0.25">
      <c r="A9" s="92" t="s">
        <v>12</v>
      </c>
      <c r="B9" s="93"/>
      <c r="C9" s="93"/>
      <c r="D9" s="93"/>
      <c r="E9" s="93"/>
      <c r="F9" s="93"/>
      <c r="G9" s="93"/>
      <c r="H9" s="93"/>
      <c r="I9" s="93"/>
    </row>
    <row r="10" spans="1:10" x14ac:dyDescent="0.25">
      <c r="A10" s="9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10" x14ac:dyDescent="0.25">
      <c r="G11" s="94" t="s">
        <v>14</v>
      </c>
      <c r="H11" s="94" t="s">
        <v>14</v>
      </c>
    </row>
    <row r="12" spans="1:10" x14ac:dyDescent="0.25">
      <c r="A12" t="s">
        <v>15</v>
      </c>
      <c r="D12" s="95"/>
      <c r="E12" s="96" t="s">
        <v>16</v>
      </c>
      <c r="F12" s="96" t="s">
        <v>17</v>
      </c>
      <c r="G12" s="96" t="s">
        <v>18</v>
      </c>
      <c r="H12" s="96" t="s">
        <v>19</v>
      </c>
      <c r="I12" s="97" t="s">
        <v>20</v>
      </c>
    </row>
    <row r="13" spans="1:10" x14ac:dyDescent="0.25">
      <c r="A13" s="98" t="s">
        <v>21</v>
      </c>
      <c r="B13" s="98"/>
      <c r="C13" s="98"/>
      <c r="D13" s="99"/>
      <c r="E13" s="100" t="s">
        <v>22</v>
      </c>
      <c r="F13" s="100" t="s">
        <v>23</v>
      </c>
      <c r="G13" s="100" t="s">
        <v>24</v>
      </c>
      <c r="H13" s="100" t="s">
        <v>23</v>
      </c>
      <c r="I13" s="101" t="s">
        <v>25</v>
      </c>
    </row>
    <row r="14" spans="1:10" ht="15" customHeight="1" x14ac:dyDescent="0.25">
      <c r="A14" s="18"/>
      <c r="B14" s="18"/>
      <c r="C14" s="18"/>
      <c r="D14" s="19"/>
      <c r="E14" s="20"/>
      <c r="F14" s="21"/>
      <c r="G14" s="21"/>
      <c r="H14" s="21"/>
      <c r="I14" s="129">
        <f>F14+(G14*1.5)+(H14*2)</f>
        <v>0</v>
      </c>
    </row>
    <row r="15" spans="1:10" ht="15" customHeight="1" x14ac:dyDescent="0.25">
      <c r="A15" s="18"/>
      <c r="B15" s="18"/>
      <c r="C15" s="18"/>
      <c r="D15" s="19"/>
      <c r="E15" s="24"/>
      <c r="F15" s="25"/>
      <c r="G15" s="25"/>
      <c r="H15" s="25"/>
      <c r="I15" s="129">
        <f t="shared" ref="I15:I33" si="0">F15+(G15*1.5)+(H15*2)</f>
        <v>0</v>
      </c>
    </row>
    <row r="16" spans="1:10" ht="15" customHeight="1" x14ac:dyDescent="0.25">
      <c r="A16" s="18"/>
      <c r="B16" s="18"/>
      <c r="C16" s="18"/>
      <c r="D16" s="19"/>
      <c r="E16" s="24"/>
      <c r="F16" s="25"/>
      <c r="G16" s="25"/>
      <c r="H16" s="25"/>
      <c r="I16" s="129">
        <f t="shared" si="0"/>
        <v>0</v>
      </c>
    </row>
    <row r="17" spans="1:9" ht="15" customHeight="1" x14ac:dyDescent="0.25">
      <c r="A17" s="18"/>
      <c r="B17" s="18"/>
      <c r="C17" s="18"/>
      <c r="D17" s="19"/>
      <c r="E17" s="24"/>
      <c r="F17" s="25"/>
      <c r="G17" s="25"/>
      <c r="H17" s="25"/>
      <c r="I17" s="129">
        <f t="shared" si="0"/>
        <v>0</v>
      </c>
    </row>
    <row r="18" spans="1:9" ht="15" customHeight="1" x14ac:dyDescent="0.25">
      <c r="A18" s="18"/>
      <c r="B18" s="18"/>
      <c r="C18" s="18"/>
      <c r="D18" s="19"/>
      <c r="E18" s="24"/>
      <c r="F18" s="25"/>
      <c r="G18" s="25"/>
      <c r="H18" s="25"/>
      <c r="I18" s="129">
        <f t="shared" si="0"/>
        <v>0</v>
      </c>
    </row>
    <row r="19" spans="1:9" ht="15" customHeight="1" x14ac:dyDescent="0.25">
      <c r="A19" s="18"/>
      <c r="B19" s="18"/>
      <c r="C19" s="18"/>
      <c r="D19" s="19"/>
      <c r="E19" s="24"/>
      <c r="F19" s="25"/>
      <c r="G19" s="25"/>
      <c r="H19" s="25"/>
      <c r="I19" s="129">
        <f t="shared" si="0"/>
        <v>0</v>
      </c>
    </row>
    <row r="20" spans="1:9" ht="15" customHeight="1" x14ac:dyDescent="0.25">
      <c r="A20" s="18"/>
      <c r="B20" s="18"/>
      <c r="C20" s="18"/>
      <c r="D20" s="19"/>
      <c r="E20" s="24"/>
      <c r="F20" s="25"/>
      <c r="G20" s="25"/>
      <c r="H20" s="25"/>
      <c r="I20" s="129">
        <f t="shared" si="0"/>
        <v>0</v>
      </c>
    </row>
    <row r="21" spans="1:9" ht="15" customHeight="1" x14ac:dyDescent="0.25">
      <c r="A21" s="18"/>
      <c r="B21" s="18"/>
      <c r="C21" s="18"/>
      <c r="D21" s="19"/>
      <c r="E21" s="24"/>
      <c r="F21" s="25"/>
      <c r="G21" s="25"/>
      <c r="H21" s="25"/>
      <c r="I21" s="129">
        <f t="shared" si="0"/>
        <v>0</v>
      </c>
    </row>
    <row r="22" spans="1:9" ht="15" customHeight="1" x14ac:dyDescent="0.25">
      <c r="A22" s="18"/>
      <c r="B22" s="18"/>
      <c r="C22" s="18"/>
      <c r="D22" s="19"/>
      <c r="E22" s="24"/>
      <c r="F22" s="25"/>
      <c r="G22" s="25"/>
      <c r="H22" s="25"/>
      <c r="I22" s="129">
        <f t="shared" si="0"/>
        <v>0</v>
      </c>
    </row>
    <row r="23" spans="1:9" ht="15" customHeight="1" x14ac:dyDescent="0.25">
      <c r="A23" s="18"/>
      <c r="B23" s="18"/>
      <c r="C23" s="18"/>
      <c r="D23" s="19"/>
      <c r="E23" s="24"/>
      <c r="F23" s="25"/>
      <c r="G23" s="25"/>
      <c r="H23" s="25"/>
      <c r="I23" s="129">
        <f t="shared" si="0"/>
        <v>0</v>
      </c>
    </row>
    <row r="24" spans="1:9" ht="15" customHeight="1" x14ac:dyDescent="0.25">
      <c r="A24" s="18"/>
      <c r="B24" s="18"/>
      <c r="C24" s="18"/>
      <c r="D24" s="19"/>
      <c r="E24" s="24"/>
      <c r="F24" s="25"/>
      <c r="G24" s="25"/>
      <c r="H24" s="25"/>
      <c r="I24" s="129">
        <f t="shared" si="0"/>
        <v>0</v>
      </c>
    </row>
    <row r="25" spans="1:9" ht="15" customHeight="1" x14ac:dyDescent="0.25">
      <c r="A25" s="18"/>
      <c r="B25" s="18"/>
      <c r="C25" s="18"/>
      <c r="D25" s="19"/>
      <c r="E25" s="24"/>
      <c r="F25" s="25"/>
      <c r="G25" s="25"/>
      <c r="H25" s="25"/>
      <c r="I25" s="129">
        <f t="shared" si="0"/>
        <v>0</v>
      </c>
    </row>
    <row r="26" spans="1:9" ht="15" customHeight="1" x14ac:dyDescent="0.25">
      <c r="A26" s="18"/>
      <c r="B26" s="18"/>
      <c r="C26" s="18"/>
      <c r="D26" s="19"/>
      <c r="E26" s="24"/>
      <c r="F26" s="25"/>
      <c r="G26" s="25"/>
      <c r="H26" s="25"/>
      <c r="I26" s="129">
        <f t="shared" si="0"/>
        <v>0</v>
      </c>
    </row>
    <row r="27" spans="1:9" ht="15" customHeight="1" x14ac:dyDescent="0.25">
      <c r="A27" s="18"/>
      <c r="B27" s="18"/>
      <c r="C27" s="18"/>
      <c r="D27" s="19"/>
      <c r="E27" s="24"/>
      <c r="F27" s="25"/>
      <c r="G27" s="25"/>
      <c r="H27" s="25"/>
      <c r="I27" s="129">
        <f t="shared" si="0"/>
        <v>0</v>
      </c>
    </row>
    <row r="28" spans="1:9" ht="15" customHeight="1" x14ac:dyDescent="0.25">
      <c r="A28" s="18"/>
      <c r="B28" s="18"/>
      <c r="C28" s="18"/>
      <c r="D28" s="19"/>
      <c r="E28" s="24"/>
      <c r="F28" s="25"/>
      <c r="G28" s="25"/>
      <c r="H28" s="25"/>
      <c r="I28" s="129">
        <f t="shared" si="0"/>
        <v>0</v>
      </c>
    </row>
    <row r="29" spans="1:9" ht="15" customHeight="1" x14ac:dyDescent="0.25">
      <c r="A29" s="18"/>
      <c r="B29" s="18"/>
      <c r="C29" s="18"/>
      <c r="D29" s="19"/>
      <c r="E29" s="24"/>
      <c r="F29" s="25"/>
      <c r="G29" s="25"/>
      <c r="H29" s="25"/>
      <c r="I29" s="129">
        <f t="shared" si="0"/>
        <v>0</v>
      </c>
    </row>
    <row r="30" spans="1:9" ht="15" customHeight="1" x14ac:dyDescent="0.25">
      <c r="A30" s="18"/>
      <c r="B30" s="18"/>
      <c r="C30" s="18"/>
      <c r="D30" s="19"/>
      <c r="E30" s="24"/>
      <c r="F30" s="25"/>
      <c r="G30" s="25"/>
      <c r="H30" s="25"/>
      <c r="I30" s="129">
        <f t="shared" si="0"/>
        <v>0</v>
      </c>
    </row>
    <row r="31" spans="1:9" ht="15" customHeight="1" x14ac:dyDescent="0.25">
      <c r="A31" s="18"/>
      <c r="B31" s="18"/>
      <c r="C31" s="18"/>
      <c r="D31" s="19"/>
      <c r="E31" s="24"/>
      <c r="F31" s="25"/>
      <c r="G31" s="25"/>
      <c r="H31" s="25"/>
      <c r="I31" s="129">
        <f t="shared" si="0"/>
        <v>0</v>
      </c>
    </row>
    <row r="32" spans="1:9" ht="15" customHeight="1" x14ac:dyDescent="0.25">
      <c r="A32" s="18"/>
      <c r="B32" s="18"/>
      <c r="C32" s="18"/>
      <c r="D32" s="19"/>
      <c r="E32" s="24"/>
      <c r="F32" s="25"/>
      <c r="G32" s="25"/>
      <c r="H32" s="25"/>
      <c r="I32" s="129">
        <f t="shared" si="0"/>
        <v>0</v>
      </c>
    </row>
    <row r="33" spans="1:11" ht="15" customHeight="1" x14ac:dyDescent="0.25">
      <c r="A33" s="18"/>
      <c r="B33" s="18"/>
      <c r="C33" s="18"/>
      <c r="D33" s="19"/>
      <c r="E33" s="24"/>
      <c r="F33" s="25"/>
      <c r="G33" s="25"/>
      <c r="H33" s="25"/>
      <c r="I33" s="129">
        <f t="shared" si="0"/>
        <v>0</v>
      </c>
    </row>
    <row r="34" spans="1:11" ht="15" customHeight="1" x14ac:dyDescent="0.25">
      <c r="A34" s="105"/>
      <c r="B34" s="105"/>
      <c r="C34" s="105"/>
      <c r="D34" s="30"/>
      <c r="E34" s="106"/>
      <c r="F34" s="131">
        <f>SUM(F14:F33)</f>
        <v>0</v>
      </c>
      <c r="G34" s="131">
        <f>SUM(G14:G33)</f>
        <v>0</v>
      </c>
      <c r="H34" s="131">
        <f>SUM(H14:H33)</f>
        <v>0</v>
      </c>
      <c r="I34" s="71">
        <f>SUM(I14:I33)</f>
        <v>0</v>
      </c>
    </row>
    <row r="35" spans="1:11" ht="15" customHeight="1" x14ac:dyDescent="0.25">
      <c r="A35" s="90" t="s">
        <v>26</v>
      </c>
      <c r="B35" s="90"/>
      <c r="C35" s="90"/>
      <c r="D35" s="90"/>
      <c r="E35" s="90"/>
      <c r="F35" s="71"/>
      <c r="G35" s="30">
        <f>F34</f>
        <v>0</v>
      </c>
    </row>
    <row r="36" spans="1:11" ht="15" customHeight="1" x14ac:dyDescent="0.25">
      <c r="A36" s="90" t="s">
        <v>27</v>
      </c>
      <c r="B36" s="90"/>
      <c r="C36" s="90"/>
      <c r="D36" s="90"/>
      <c r="E36" s="90"/>
      <c r="F36" s="71"/>
      <c r="G36" s="30">
        <f>G34</f>
        <v>0</v>
      </c>
    </row>
    <row r="37" spans="1:11" ht="15" customHeight="1" x14ac:dyDescent="0.25">
      <c r="A37" s="90" t="s">
        <v>28</v>
      </c>
      <c r="B37" s="90"/>
      <c r="C37" s="90"/>
      <c r="D37" s="90"/>
      <c r="E37" s="90"/>
      <c r="F37" s="71"/>
      <c r="G37" s="30">
        <f>H34</f>
        <v>0</v>
      </c>
    </row>
    <row r="38" spans="1:11" ht="15" customHeight="1" thickBot="1" x14ac:dyDescent="0.3">
      <c r="A38" s="90" t="s">
        <v>29</v>
      </c>
      <c r="B38" s="90"/>
      <c r="C38" s="90"/>
      <c r="D38" s="90"/>
      <c r="E38" s="90"/>
      <c r="F38" s="71"/>
      <c r="G38" s="30">
        <f>I34</f>
        <v>0</v>
      </c>
    </row>
    <row r="39" spans="1:11" ht="15" customHeight="1" x14ac:dyDescent="0.25">
      <c r="A39" s="111" t="s">
        <v>132</v>
      </c>
      <c r="B39" s="112"/>
      <c r="C39" s="112"/>
      <c r="D39" s="112"/>
      <c r="E39" s="113"/>
      <c r="F39" s="105"/>
      <c r="G39" s="35">
        <f>G38*(39.97*0.045)</f>
        <v>0</v>
      </c>
      <c r="H39" s="194" t="s">
        <v>112</v>
      </c>
      <c r="I39" s="194"/>
    </row>
    <row r="40" spans="1:11" ht="15" customHeight="1" x14ac:dyDescent="0.25">
      <c r="A40" s="114" t="s">
        <v>66</v>
      </c>
      <c r="B40" s="115"/>
      <c r="C40" s="115"/>
      <c r="D40" s="116" t="s">
        <v>33</v>
      </c>
      <c r="E40" s="117" t="s">
        <v>58</v>
      </c>
      <c r="F40" s="105"/>
      <c r="G40" s="35">
        <f>G38*0.1</f>
        <v>0</v>
      </c>
      <c r="H40" s="194"/>
      <c r="I40" s="196">
        <f>SUM(G39:G41)</f>
        <v>0</v>
      </c>
    </row>
    <row r="41" spans="1:11" ht="15" customHeight="1" thickBot="1" x14ac:dyDescent="0.3">
      <c r="A41" s="118" t="s">
        <v>59</v>
      </c>
      <c r="B41" s="118"/>
      <c r="C41" s="118"/>
      <c r="D41" s="118"/>
      <c r="E41" s="118"/>
      <c r="F41" s="105"/>
      <c r="G41" s="35">
        <f>G38*0.05</f>
        <v>0</v>
      </c>
      <c r="H41" s="194"/>
      <c r="I41" s="194"/>
    </row>
    <row r="42" spans="1:11" ht="15" customHeight="1" thickTop="1" x14ac:dyDescent="0.25">
      <c r="A42" s="119" t="s">
        <v>98</v>
      </c>
      <c r="B42" s="120"/>
      <c r="C42" s="120"/>
      <c r="D42" s="120"/>
      <c r="E42" s="121"/>
      <c r="F42" s="105"/>
      <c r="G42" s="35">
        <f>G38*12.17</f>
        <v>0</v>
      </c>
      <c r="H42" s="192" t="s">
        <v>113</v>
      </c>
      <c r="I42" s="192"/>
      <c r="K42" s="90"/>
    </row>
    <row r="43" spans="1:11" ht="15" customHeight="1" x14ac:dyDescent="0.25">
      <c r="A43" s="122" t="s">
        <v>99</v>
      </c>
      <c r="B43" s="123"/>
      <c r="C43" s="123"/>
      <c r="D43" s="123"/>
      <c r="E43" s="124"/>
      <c r="F43" s="105"/>
      <c r="G43" s="35">
        <f>G38*2.56</f>
        <v>0</v>
      </c>
      <c r="H43" s="192" t="s">
        <v>114</v>
      </c>
      <c r="I43" s="196">
        <f>SUM(G42:G44)</f>
        <v>0</v>
      </c>
    </row>
    <row r="44" spans="1:11" ht="15" customHeight="1" thickBot="1" x14ac:dyDescent="0.3">
      <c r="A44" s="132" t="s">
        <v>100</v>
      </c>
      <c r="B44" s="133"/>
      <c r="C44" s="123"/>
      <c r="D44" s="123"/>
      <c r="E44" s="124"/>
      <c r="F44" s="105"/>
      <c r="G44" s="35">
        <f>G38*0.32</f>
        <v>0</v>
      </c>
      <c r="H44" s="192"/>
      <c r="I44" s="192"/>
    </row>
    <row r="45" spans="1:11" ht="15" customHeight="1" thickTop="1" x14ac:dyDescent="0.25">
      <c r="A45" s="180" t="s">
        <v>38</v>
      </c>
      <c r="B45" s="90"/>
      <c r="C45" s="90"/>
      <c r="D45" s="90"/>
      <c r="E45" s="90"/>
      <c r="F45" s="71"/>
      <c r="G45" s="109">
        <f>I40+I43</f>
        <v>0</v>
      </c>
      <c r="H45" s="190"/>
      <c r="I45" s="190"/>
    </row>
    <row r="46" spans="1:11" ht="15" customHeight="1" x14ac:dyDescent="0.25">
      <c r="A46" s="90"/>
      <c r="B46" s="90"/>
      <c r="C46" s="90"/>
      <c r="D46" s="90"/>
      <c r="E46" s="90"/>
    </row>
    <row r="47" spans="1:11" ht="15.75" thickBot="1" x14ac:dyDescent="0.3">
      <c r="A47" s="127" t="s">
        <v>39</v>
      </c>
      <c r="B47" s="127"/>
      <c r="C47" s="127"/>
      <c r="E47" s="126"/>
      <c r="F47" s="126"/>
      <c r="G47" s="128" t="s">
        <v>51</v>
      </c>
      <c r="H47" s="126"/>
      <c r="I47" s="126"/>
    </row>
    <row r="49" spans="1:9" x14ac:dyDescent="0.25">
      <c r="A49" s="88" t="s">
        <v>40</v>
      </c>
      <c r="C49" s="98"/>
      <c r="D49" s="98"/>
      <c r="E49" s="98"/>
      <c r="F49" s="98"/>
      <c r="G49" s="98"/>
      <c r="H49" s="98"/>
      <c r="I49" s="98"/>
    </row>
    <row r="51" spans="1:9" x14ac:dyDescent="0.25">
      <c r="A51" s="88" t="s">
        <v>41</v>
      </c>
      <c r="C51" s="98"/>
      <c r="D51" s="98"/>
      <c r="E51" s="98"/>
      <c r="F51" s="98"/>
      <c r="G51" s="88" t="s">
        <v>42</v>
      </c>
      <c r="H51" s="98"/>
      <c r="I51" s="98"/>
    </row>
    <row r="53" spans="1:9" x14ac:dyDescent="0.25">
      <c r="A53" s="70" t="s">
        <v>43</v>
      </c>
    </row>
  </sheetData>
  <sheetProtection algorithmName="SHA-512" hashValue="DYFYtogeEPkM1NnlehUm6uaDDeCMhk5fKActPV7EL4mIqSESd3sTd1RQxBO6NOFero+zWn3sQf7UaGhZWtnWuQ==" saltValue="ONW+XMDY97SQxPglB753NA==" spinCount="100000" sheet="1" objects="1" scenarios="1"/>
  <hyperlinks>
    <hyperlink ref="G5" r:id="rId1" xr:uid="{C5E2FDCF-2305-48DC-A76C-6E0A02162D8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Roch_2025-26</vt:lpstr>
      <vt:lpstr>WNY_2025-26</vt:lpstr>
      <vt:lpstr>WNY-Ind_2025-26</vt:lpstr>
      <vt:lpstr>WNY-Frmn_2025-26</vt:lpstr>
      <vt:lpstr>WNYInd frmn_2025-26</vt:lpstr>
      <vt:lpstr>WNY_App1st</vt:lpstr>
      <vt:lpstr>WNY_App2nd</vt:lpstr>
      <vt:lpstr>WNY_App3rd</vt:lpstr>
      <vt:lpstr>WNY_App4th</vt:lpstr>
      <vt:lpstr>WNY_App5th</vt:lpstr>
      <vt:lpstr>WNY_App6th</vt:lpstr>
      <vt:lpstr>Niag_App1st</vt:lpstr>
      <vt:lpstr>Niag_App2nd</vt:lpstr>
      <vt:lpstr>Niag_App3rd</vt:lpstr>
      <vt:lpstr>Niag_App4th</vt:lpstr>
      <vt:lpstr>Niag_App5th</vt:lpstr>
      <vt:lpstr>Niag_App6th</vt:lpstr>
      <vt:lpstr>Niag_2025-26</vt:lpstr>
      <vt:lpstr>Niag Ind_2025-26</vt:lpstr>
      <vt:lpstr>Niag_Frmn_2025-26</vt:lpstr>
      <vt:lpstr>Niag Ind frmn_2025-26</vt:lpstr>
      <vt:lpstr>'Niag Ind_2025-26'!Print_Area</vt:lpstr>
      <vt:lpstr>'Niag_2025-26'!Print_Area</vt:lpstr>
      <vt:lpstr>'Niag_Frmn_2025-26'!Print_Area</vt:lpstr>
      <vt:lpstr>'WNY_2025-26'!Print_Area</vt:lpstr>
      <vt:lpstr>WNY_App1st!Print_Area</vt:lpstr>
      <vt:lpstr>WNY_App2nd!Print_Area</vt:lpstr>
      <vt:lpstr>'WNY-Ind_2025-26'!Print_Area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Plasterers Local</cp:lastModifiedBy>
  <cp:lastPrinted>2025-05-19T15:11:07Z</cp:lastPrinted>
  <dcterms:created xsi:type="dcterms:W3CDTF">2020-06-11T12:31:28Z</dcterms:created>
  <dcterms:modified xsi:type="dcterms:W3CDTF">2025-06-15T23:58:43Z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2023-01-23T13:32:07Z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361a9bb2-6331-4f5f-ad36-ebc93459dba0</vt:lpwstr>
  </property>
  <property fmtid="{D5CDD505-2E9C-101B-9397-08002B2CF9AE}" pid="7" name="MSIP_Label_defa4170-0d19-0005-0004-bc88714345d2_ActionId">
    <vt:lpwstr>0b707512-3ca8-44d4-991b-b420049bea60</vt:lpwstr>
  </property>
  <property fmtid="{D5CDD505-2E9C-101B-9397-08002B2CF9AE}" pid="8" name="MSIP_Label_defa4170-0d19-0005-0004-bc88714345d2_ContentBits">
    <vt:lpwstr>0</vt:lpwstr>
  </property>
</Properties>
</file>